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20736" windowHeight="11760"/>
  </bookViews>
  <sheets>
    <sheet name="2022 ඇස්තමේන්තු සාරාංශය" sheetId="16" r:id="rId1"/>
    <sheet name="2022 අයවැය" sheetId="15" r:id="rId2"/>
    <sheet name="2021 සත්‍ය සාරාංශය" sheetId="2" r:id="rId3"/>
    <sheet name="Sheet1" sheetId="1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117" i="15" l="1"/>
  <c r="F608" i="15" l="1"/>
  <c r="D1408" i="15" l="1"/>
  <c r="D1406" i="15"/>
  <c r="D1404" i="15"/>
  <c r="D1392" i="15"/>
  <c r="D926" i="15"/>
  <c r="D913" i="15"/>
  <c r="D911" i="15"/>
  <c r="D909" i="15"/>
  <c r="D907" i="15"/>
  <c r="D905" i="15"/>
  <c r="D903" i="15"/>
  <c r="D901" i="15"/>
  <c r="D899" i="15"/>
  <c r="D894" i="15"/>
  <c r="D889" i="15"/>
  <c r="D887" i="15"/>
  <c r="D883" i="15"/>
  <c r="D878" i="15"/>
  <c r="D873" i="15"/>
  <c r="D871" i="15"/>
  <c r="D867" i="15"/>
  <c r="D865" i="15"/>
  <c r="D861" i="15"/>
  <c r="D799" i="15"/>
  <c r="D797" i="15"/>
  <c r="D795" i="15"/>
  <c r="D793" i="15"/>
  <c r="D791" i="15"/>
  <c r="D786" i="15"/>
  <c r="D781" i="15"/>
  <c r="D742" i="15"/>
  <c r="D737" i="15"/>
  <c r="D735" i="15"/>
  <c r="D728" i="15"/>
  <c r="D726" i="15"/>
  <c r="D721" i="15"/>
  <c r="D714" i="15"/>
  <c r="D716" i="15"/>
  <c r="D712" i="15"/>
  <c r="D710" i="15"/>
  <c r="D706" i="15"/>
  <c r="D643" i="15"/>
  <c r="D641" i="15"/>
  <c r="D636" i="15"/>
  <c r="D634" i="15"/>
  <c r="D632" i="15"/>
  <c r="D630" i="15"/>
  <c r="D628" i="15"/>
  <c r="D623" i="15"/>
  <c r="D621" i="15"/>
  <c r="D613" i="15"/>
  <c r="D608" i="15"/>
  <c r="D606" i="15"/>
  <c r="D604" i="15"/>
  <c r="D602" i="15"/>
  <c r="D600" i="15"/>
  <c r="D598" i="15"/>
  <c r="D594" i="15"/>
  <c r="D571" i="15"/>
  <c r="D569" i="15"/>
  <c r="D567" i="15"/>
  <c r="D565" i="15"/>
  <c r="D563" i="15"/>
  <c r="D561" i="15"/>
  <c r="D559" i="15"/>
  <c r="D557" i="15"/>
  <c r="D555" i="15"/>
  <c r="D553" i="15"/>
  <c r="D546" i="15"/>
  <c r="D542" i="15"/>
  <c r="D540" i="15"/>
  <c r="D538" i="15"/>
  <c r="D533" i="15"/>
  <c r="D531" i="15"/>
  <c r="D529" i="15"/>
  <c r="D522" i="15"/>
  <c r="D515" i="15"/>
  <c r="D513" i="15"/>
  <c r="D507" i="15"/>
  <c r="D501" i="15"/>
  <c r="D499" i="15"/>
  <c r="D497" i="15"/>
  <c r="D495" i="15"/>
  <c r="D491" i="15"/>
  <c r="D450" i="15"/>
  <c r="D448" i="15"/>
  <c r="D446" i="15"/>
  <c r="D444" i="15"/>
  <c r="D437" i="15"/>
  <c r="D432" i="15"/>
  <c r="D430" i="15"/>
  <c r="D428" i="15"/>
  <c r="D426" i="15"/>
  <c r="D424" i="15"/>
  <c r="D422" i="15"/>
  <c r="D420" i="15"/>
  <c r="D418" i="15"/>
  <c r="D416" i="15"/>
  <c r="D414" i="15"/>
  <c r="D412" i="15"/>
  <c r="D410" i="15"/>
  <c r="D400" i="15"/>
  <c r="D398" i="15"/>
  <c r="D396" i="15"/>
  <c r="D391" i="15"/>
  <c r="D389" i="15"/>
  <c r="D387" i="15"/>
  <c r="D380" i="15"/>
  <c r="D375" i="15"/>
  <c r="D373" i="15"/>
  <c r="D369" i="15"/>
  <c r="D367" i="15"/>
  <c r="D365" i="15"/>
  <c r="D363" i="15"/>
  <c r="D361" i="15"/>
  <c r="D359" i="15"/>
  <c r="D357" i="15"/>
  <c r="D355" i="15"/>
  <c r="D353" i="15"/>
  <c r="D351" i="15"/>
  <c r="D347" i="15"/>
  <c r="D1193" i="15" l="1"/>
  <c r="D305" i="15"/>
  <c r="D300" i="15"/>
  <c r="D293" i="15"/>
  <c r="D285" i="15"/>
  <c r="D261" i="15"/>
  <c r="D254" i="15"/>
  <c r="D256" i="15"/>
  <c r="D249" i="15"/>
  <c r="D247" i="15"/>
  <c r="D231" i="15"/>
  <c r="D226" i="15"/>
  <c r="D219" i="15"/>
  <c r="D214" i="15"/>
  <c r="D186" i="15"/>
  <c r="D212" i="15"/>
  <c r="D179" i="15"/>
  <c r="D174" i="15"/>
  <c r="D164" i="15"/>
  <c r="D162" i="15"/>
  <c r="D160" i="15"/>
  <c r="D155" i="15"/>
  <c r="D153" i="15"/>
  <c r="D151" i="15"/>
  <c r="D149" i="15"/>
  <c r="D132" i="15"/>
  <c r="D130" i="15"/>
  <c r="D125" i="15"/>
  <c r="D120" i="15"/>
  <c r="D115" i="15"/>
  <c r="D113" i="15"/>
  <c r="D109" i="15"/>
  <c r="D102" i="15"/>
  <c r="D100" i="15"/>
  <c r="D98" i="15"/>
  <c r="D96" i="15"/>
  <c r="D92" i="15"/>
  <c r="D87" i="15"/>
  <c r="D85" i="15"/>
  <c r="D83" i="15"/>
  <c r="D58" i="15"/>
  <c r="D53" i="15"/>
  <c r="D49" i="15"/>
  <c r="D47" i="15"/>
  <c r="D42" i="15"/>
  <c r="D40" i="15"/>
  <c r="D33" i="15"/>
  <c r="D31" i="15"/>
  <c r="D29" i="15"/>
  <c r="D27" i="15"/>
  <c r="D20" i="15"/>
  <c r="D15" i="15"/>
  <c r="D13" i="15"/>
  <c r="D11" i="15"/>
  <c r="C1412" i="15" l="1"/>
  <c r="C13" i="15"/>
  <c r="C11" i="15"/>
  <c r="F249" i="15" l="1"/>
  <c r="D172" i="15"/>
  <c r="D94" i="15"/>
  <c r="D1412" i="15" l="1"/>
  <c r="C649" i="15" l="1"/>
  <c r="C157" i="15"/>
  <c r="D891" i="15" l="1"/>
  <c r="D402" i="15"/>
  <c r="D307" i="15" l="1"/>
  <c r="D258" i="15"/>
  <c r="E1412" i="15" l="1"/>
  <c r="E1582" i="15" l="1"/>
  <c r="E1266" i="15" l="1"/>
  <c r="G1516" i="15"/>
  <c r="F1581" i="15"/>
  <c r="F1584" i="15"/>
  <c r="F1583" i="15"/>
  <c r="F1531" i="15"/>
  <c r="E1452" i="15"/>
  <c r="G1454" i="15"/>
  <c r="F1517" i="15"/>
  <c r="F1516" i="15"/>
  <c r="H1163" i="15"/>
  <c r="H1162" i="15"/>
  <c r="E1741" i="17" l="1"/>
  <c r="D1741" i="17"/>
  <c r="C1741" i="17"/>
  <c r="D1724" i="17"/>
  <c r="E1722" i="17"/>
  <c r="E1724" i="17" s="1"/>
  <c r="C1722" i="17"/>
  <c r="C1724" i="17" s="1"/>
  <c r="E1703" i="17"/>
  <c r="D1703" i="17"/>
  <c r="C1703" i="17"/>
  <c r="E1686" i="17"/>
  <c r="D1686" i="17"/>
  <c r="C1686" i="17"/>
  <c r="D1665" i="17"/>
  <c r="E1663" i="17"/>
  <c r="E1665" i="17" s="1"/>
  <c r="C1663" i="17"/>
  <c r="C1665" i="17" s="1"/>
  <c r="E1649" i="17"/>
  <c r="D1649" i="17"/>
  <c r="E1647" i="17"/>
  <c r="C1647" i="17"/>
  <c r="C1649" i="17" s="1"/>
  <c r="E1618" i="17"/>
  <c r="D1618" i="17"/>
  <c r="C1618" i="17"/>
  <c r="D1579" i="17"/>
  <c r="E1571" i="17"/>
  <c r="E1579" i="17" s="1"/>
  <c r="C1571" i="17"/>
  <c r="C1579" i="17" s="1"/>
  <c r="E1540" i="17"/>
  <c r="D1540" i="17"/>
  <c r="C1540" i="17"/>
  <c r="E1512" i="17"/>
  <c r="D1512" i="17"/>
  <c r="C1512" i="17"/>
  <c r="F1506" i="17"/>
  <c r="E1466" i="17"/>
  <c r="D1466" i="17"/>
  <c r="C1466" i="17"/>
  <c r="D1448" i="17"/>
  <c r="E1432" i="17"/>
  <c r="E1448" i="17" s="1"/>
  <c r="C1432" i="17"/>
  <c r="C1448" i="17" s="1"/>
  <c r="E1402" i="17"/>
  <c r="D1402" i="17"/>
  <c r="C1402" i="17"/>
  <c r="D1364" i="17"/>
  <c r="E1360" i="17"/>
  <c r="E1364" i="17" s="1"/>
  <c r="C1360" i="17"/>
  <c r="C1364" i="17" s="1"/>
  <c r="E1327" i="17"/>
  <c r="D1327" i="17"/>
  <c r="C1327" i="17"/>
  <c r="E1290" i="17"/>
  <c r="C1290" i="17"/>
  <c r="D1282" i="17"/>
  <c r="D1290" i="17" s="1"/>
  <c r="D1252" i="17"/>
  <c r="E1246" i="17"/>
  <c r="E1252" i="17" s="1"/>
  <c r="C1246" i="17"/>
  <c r="C1252" i="17" s="1"/>
  <c r="D1225" i="17"/>
  <c r="E1223" i="17"/>
  <c r="E1225" i="17" s="1"/>
  <c r="C1223" i="17"/>
  <c r="C1225" i="17" s="1"/>
  <c r="E984" i="17"/>
  <c r="E1198" i="17" s="1"/>
  <c r="D984" i="17"/>
  <c r="D1198" i="17" s="1"/>
  <c r="C984" i="17"/>
  <c r="C1198" i="17" s="1"/>
  <c r="E979" i="17"/>
  <c r="C979" i="17"/>
  <c r="C1196" i="17" s="1"/>
  <c r="D977" i="17"/>
  <c r="D979" i="17" s="1"/>
  <c r="E964" i="17"/>
  <c r="E1192" i="17" s="1"/>
  <c r="C964" i="17"/>
  <c r="C1192" i="17" s="1"/>
  <c r="D962" i="17"/>
  <c r="D960" i="17"/>
  <c r="D958" i="17"/>
  <c r="D956" i="17"/>
  <c r="D954" i="17"/>
  <c r="D952" i="17"/>
  <c r="D950" i="17"/>
  <c r="D948" i="17"/>
  <c r="E945" i="17"/>
  <c r="E1190" i="17" s="1"/>
  <c r="C945" i="17"/>
  <c r="C1190" i="17" s="1"/>
  <c r="D943" i="17"/>
  <c r="D945" i="17" s="1"/>
  <c r="D1190" i="17" s="1"/>
  <c r="E940" i="17"/>
  <c r="E1188" i="17" s="1"/>
  <c r="C940" i="17"/>
  <c r="C1188" i="17" s="1"/>
  <c r="D938" i="17"/>
  <c r="D936" i="17"/>
  <c r="E935" i="17"/>
  <c r="D935" i="17"/>
  <c r="E934" i="17"/>
  <c r="D934" i="17"/>
  <c r="D930" i="17"/>
  <c r="E927" i="17"/>
  <c r="E1186" i="17" s="1"/>
  <c r="C927" i="17"/>
  <c r="C1186" i="17" s="1"/>
  <c r="D925" i="17"/>
  <c r="D927" i="17" s="1"/>
  <c r="D1186" i="17" s="1"/>
  <c r="E922" i="17"/>
  <c r="E1184" i="17" s="1"/>
  <c r="C922" i="17"/>
  <c r="C1184" i="17" s="1"/>
  <c r="D920" i="17"/>
  <c r="D918" i="17"/>
  <c r="F916" i="17"/>
  <c r="D914" i="17"/>
  <c r="D912" i="17"/>
  <c r="D908" i="17"/>
  <c r="E905" i="17"/>
  <c r="D905" i="17"/>
  <c r="E904" i="17"/>
  <c r="D904" i="17"/>
  <c r="E851" i="17"/>
  <c r="D851" i="17"/>
  <c r="C851" i="17"/>
  <c r="E846" i="17"/>
  <c r="D846" i="17"/>
  <c r="E845" i="17"/>
  <c r="D845" i="17"/>
  <c r="E843" i="17"/>
  <c r="E1163" i="17" s="1"/>
  <c r="C843" i="17"/>
  <c r="D841" i="17"/>
  <c r="D839" i="17"/>
  <c r="D837" i="17"/>
  <c r="D835" i="17"/>
  <c r="D833" i="17"/>
  <c r="E830" i="17"/>
  <c r="E1161" i="17" s="1"/>
  <c r="C830" i="17"/>
  <c r="C1161" i="17" s="1"/>
  <c r="D828" i="17"/>
  <c r="D830" i="17" s="1"/>
  <c r="D1161" i="17" s="1"/>
  <c r="E825" i="17"/>
  <c r="E1159" i="17" s="1"/>
  <c r="C825" i="17"/>
  <c r="C1159" i="17" s="1"/>
  <c r="D823" i="17"/>
  <c r="D825" i="17" s="1"/>
  <c r="D1159" i="17" s="1"/>
  <c r="E820" i="17"/>
  <c r="D820" i="17"/>
  <c r="E819" i="17"/>
  <c r="D819" i="17"/>
  <c r="E790" i="17"/>
  <c r="D790" i="17"/>
  <c r="C790" i="17"/>
  <c r="E785" i="17"/>
  <c r="E1131" i="17" s="1"/>
  <c r="C785" i="17"/>
  <c r="C1131" i="17" s="1"/>
  <c r="D781" i="17"/>
  <c r="D785" i="17" s="1"/>
  <c r="D1131" i="17" s="1"/>
  <c r="E778" i="17"/>
  <c r="E1129" i="17" s="1"/>
  <c r="C778" i="17"/>
  <c r="C1129" i="17" s="1"/>
  <c r="D776" i="17"/>
  <c r="D774" i="17"/>
  <c r="E771" i="17"/>
  <c r="D771" i="17"/>
  <c r="E770" i="17"/>
  <c r="D770" i="17"/>
  <c r="E768" i="17"/>
  <c r="E1127" i="17" s="1"/>
  <c r="C768" i="17"/>
  <c r="C1127" i="17" s="1"/>
  <c r="D766" i="17"/>
  <c r="D764" i="17"/>
  <c r="E761" i="17"/>
  <c r="E1125" i="17" s="1"/>
  <c r="C761" i="17"/>
  <c r="C1125" i="17" s="1"/>
  <c r="D759" i="17"/>
  <c r="D761" i="17" s="1"/>
  <c r="D1125" i="17" s="1"/>
  <c r="E756" i="17"/>
  <c r="E1123" i="17" s="1"/>
  <c r="C756" i="17"/>
  <c r="C1123" i="17" s="1"/>
  <c r="D752" i="17"/>
  <c r="F751" i="17"/>
  <c r="D750" i="17"/>
  <c r="D748" i="17"/>
  <c r="D744" i="17"/>
  <c r="E741" i="17"/>
  <c r="D741" i="17"/>
  <c r="E740" i="17"/>
  <c r="D740" i="17"/>
  <c r="E686" i="17"/>
  <c r="E1106" i="17" s="1"/>
  <c r="D686" i="17"/>
  <c r="D1106" i="17" s="1"/>
  <c r="C686" i="17"/>
  <c r="C1106" i="17" s="1"/>
  <c r="E681" i="17"/>
  <c r="D681" i="17"/>
  <c r="E680" i="17"/>
  <c r="D680" i="17"/>
  <c r="E678" i="17"/>
  <c r="E1100" i="17" s="1"/>
  <c r="C678" i="17"/>
  <c r="C1100" i="17" s="1"/>
  <c r="D676" i="17"/>
  <c r="D674" i="17"/>
  <c r="D672" i="17"/>
  <c r="D670" i="17"/>
  <c r="E667" i="17"/>
  <c r="E1098" i="17" s="1"/>
  <c r="C667" i="17"/>
  <c r="C1098" i="17" s="1"/>
  <c r="D665" i="17"/>
  <c r="D663" i="17"/>
  <c r="D661" i="17"/>
  <c r="D659" i="17"/>
  <c r="D657" i="17"/>
  <c r="E654" i="17"/>
  <c r="E1096" i="17" s="1"/>
  <c r="C654" i="17"/>
  <c r="C1096" i="17" s="1"/>
  <c r="D652" i="17"/>
  <c r="D650" i="17"/>
  <c r="E647" i="17"/>
  <c r="D647" i="17"/>
  <c r="E646" i="17"/>
  <c r="D646" i="17"/>
  <c r="E642" i="17"/>
  <c r="E1094" i="17" s="1"/>
  <c r="C642" i="17"/>
  <c r="C1094" i="17" s="1"/>
  <c r="E637" i="17"/>
  <c r="E1092" i="17" s="1"/>
  <c r="F631" i="17"/>
  <c r="F630" i="17"/>
  <c r="D627" i="17"/>
  <c r="C627" i="17"/>
  <c r="D625" i="17"/>
  <c r="C625" i="17"/>
  <c r="D621" i="17"/>
  <c r="C621" i="17"/>
  <c r="E618" i="17"/>
  <c r="D618" i="17"/>
  <c r="E617" i="17"/>
  <c r="D617" i="17"/>
  <c r="E605" i="17"/>
  <c r="E1075" i="17" s="1"/>
  <c r="D605" i="17"/>
  <c r="D1075" i="17" s="1"/>
  <c r="C605" i="17"/>
  <c r="C1075" i="17" s="1"/>
  <c r="E598" i="17"/>
  <c r="E1069" i="17" s="1"/>
  <c r="C598" i="17"/>
  <c r="C1069" i="17" s="1"/>
  <c r="D596" i="17"/>
  <c r="D594" i="17"/>
  <c r="D592" i="17"/>
  <c r="D590" i="17"/>
  <c r="D586" i="17"/>
  <c r="D584" i="17"/>
  <c r="D582" i="17"/>
  <c r="D580" i="17"/>
  <c r="D578" i="17"/>
  <c r="D576" i="17"/>
  <c r="E573" i="17"/>
  <c r="D573" i="17"/>
  <c r="E572" i="17"/>
  <c r="D572" i="17"/>
  <c r="E564" i="17"/>
  <c r="E1067" i="17" s="1"/>
  <c r="C564" i="17"/>
  <c r="C1067" i="17" s="1"/>
  <c r="D562" i="17"/>
  <c r="D558" i="17"/>
  <c r="D556" i="17"/>
  <c r="D554" i="17"/>
  <c r="E551" i="17"/>
  <c r="E1065" i="17" s="1"/>
  <c r="C551" i="17"/>
  <c r="C1065" i="17" s="1"/>
  <c r="D549" i="17"/>
  <c r="D547" i="17"/>
  <c r="D545" i="17"/>
  <c r="E542" i="17"/>
  <c r="E1063" i="17" s="1"/>
  <c r="C542" i="17"/>
  <c r="C1063" i="17" s="1"/>
  <c r="D540" i="17"/>
  <c r="D542" i="17" s="1"/>
  <c r="D1063" i="17" s="1"/>
  <c r="E537" i="17"/>
  <c r="D537" i="17"/>
  <c r="E536" i="17"/>
  <c r="D536" i="17"/>
  <c r="C533" i="17"/>
  <c r="C1061" i="17" s="1"/>
  <c r="D531" i="17"/>
  <c r="D529" i="17"/>
  <c r="D523" i="17"/>
  <c r="E517" i="17"/>
  <c r="D517" i="17"/>
  <c r="E515" i="17"/>
  <c r="D515" i="17"/>
  <c r="D513" i="17"/>
  <c r="D511" i="17"/>
  <c r="G511" i="17" s="1"/>
  <c r="E507" i="17"/>
  <c r="D507" i="17"/>
  <c r="E504" i="17"/>
  <c r="D504" i="17"/>
  <c r="E503" i="17"/>
  <c r="D503" i="17"/>
  <c r="E470" i="17"/>
  <c r="E1043" i="17" s="1"/>
  <c r="D470" i="17"/>
  <c r="D1043" i="17" s="1"/>
  <c r="C470" i="17"/>
  <c r="C1043" i="17" s="1"/>
  <c r="E465" i="17"/>
  <c r="E1041" i="17" s="1"/>
  <c r="C465" i="17"/>
  <c r="C1041" i="17" s="1"/>
  <c r="D463" i="17"/>
  <c r="D459" i="17"/>
  <c r="D457" i="17"/>
  <c r="E454" i="17"/>
  <c r="D454" i="17"/>
  <c r="E453" i="17"/>
  <c r="D453" i="17"/>
  <c r="E449" i="17"/>
  <c r="E1039" i="17" s="1"/>
  <c r="C449" i="17"/>
  <c r="D447" i="17"/>
  <c r="D449" i="17" s="1"/>
  <c r="D1039" i="17" s="1"/>
  <c r="G1034" i="17" s="1"/>
  <c r="E444" i="17"/>
  <c r="E1037" i="17" s="1"/>
  <c r="C444" i="17"/>
  <c r="C1037" i="17" s="1"/>
  <c r="D442" i="17"/>
  <c r="D440" i="17"/>
  <c r="D438" i="17"/>
  <c r="D436" i="17"/>
  <c r="D434" i="17"/>
  <c r="D432" i="17"/>
  <c r="D430" i="17"/>
  <c r="D428" i="17"/>
  <c r="D426" i="17"/>
  <c r="D424" i="17"/>
  <c r="D422" i="17"/>
  <c r="D420" i="17"/>
  <c r="E417" i="17"/>
  <c r="D417" i="17"/>
  <c r="E416" i="17"/>
  <c r="D416" i="17"/>
  <c r="E412" i="17"/>
  <c r="E1035" i="17" s="1"/>
  <c r="C412" i="17"/>
  <c r="C1035" i="17" s="1"/>
  <c r="D410" i="17"/>
  <c r="D408" i="17"/>
  <c r="D406" i="17"/>
  <c r="E403" i="17"/>
  <c r="E1033" i="17" s="1"/>
  <c r="C403" i="17"/>
  <c r="C1033" i="17" s="1"/>
  <c r="D401" i="17"/>
  <c r="D399" i="17"/>
  <c r="D397" i="17"/>
  <c r="E394" i="17"/>
  <c r="E1031" i="17" s="1"/>
  <c r="C394" i="17"/>
  <c r="C1031" i="17" s="1"/>
  <c r="D390" i="17"/>
  <c r="D394" i="17" s="1"/>
  <c r="D1031" i="17" s="1"/>
  <c r="E387" i="17"/>
  <c r="E1029" i="17" s="1"/>
  <c r="F386" i="17"/>
  <c r="F385" i="17"/>
  <c r="D385" i="17"/>
  <c r="D383" i="17"/>
  <c r="E382" i="17"/>
  <c r="D382" i="17"/>
  <c r="E381" i="17"/>
  <c r="D381" i="17"/>
  <c r="D379" i="17"/>
  <c r="D377" i="17"/>
  <c r="D375" i="17"/>
  <c r="D373" i="17"/>
  <c r="D371" i="17"/>
  <c r="D369" i="17"/>
  <c r="C369" i="17"/>
  <c r="D367" i="17"/>
  <c r="D365" i="17"/>
  <c r="C365" i="17"/>
  <c r="D363" i="17"/>
  <c r="D361" i="17"/>
  <c r="F358" i="17"/>
  <c r="D357" i="17"/>
  <c r="E354" i="17"/>
  <c r="D354" i="17"/>
  <c r="E353" i="17"/>
  <c r="D353" i="17"/>
  <c r="E323" i="17"/>
  <c r="D323" i="17"/>
  <c r="C323" i="17"/>
  <c r="E318" i="17"/>
  <c r="D318" i="17"/>
  <c r="C318" i="17"/>
  <c r="E317" i="17"/>
  <c r="D317" i="17"/>
  <c r="C317" i="17"/>
  <c r="E313" i="17"/>
  <c r="C313" i="17"/>
  <c r="D309" i="17"/>
  <c r="D313" i="17" s="1"/>
  <c r="E306" i="17"/>
  <c r="C306" i="17"/>
  <c r="D304" i="17"/>
  <c r="D306" i="17" s="1"/>
  <c r="E299" i="17"/>
  <c r="C299" i="17"/>
  <c r="D297" i="17"/>
  <c r="D299" i="17" s="1"/>
  <c r="E291" i="17"/>
  <c r="C291" i="17"/>
  <c r="D289" i="17"/>
  <c r="D291" i="17" s="1"/>
  <c r="E271" i="17"/>
  <c r="C271" i="17"/>
  <c r="D265" i="17"/>
  <c r="D271" i="17" s="1"/>
  <c r="E260" i="17"/>
  <c r="E262" i="17" s="1"/>
  <c r="D260" i="17"/>
  <c r="C260" i="17"/>
  <c r="C262" i="17" s="1"/>
  <c r="D258" i="17"/>
  <c r="E253" i="17"/>
  <c r="D253" i="17"/>
  <c r="C253" i="17"/>
  <c r="C255" i="17" s="1"/>
  <c r="E251" i="17"/>
  <c r="D251" i="17"/>
  <c r="E237" i="17"/>
  <c r="D237" i="17"/>
  <c r="C237" i="17"/>
  <c r="E232" i="17"/>
  <c r="C232" i="17"/>
  <c r="D230" i="17"/>
  <c r="D232" i="17" s="1"/>
  <c r="E225" i="17"/>
  <c r="C225" i="17"/>
  <c r="D223" i="17"/>
  <c r="D225" i="17" s="1"/>
  <c r="E220" i="17"/>
  <c r="C220" i="17"/>
  <c r="D218" i="17"/>
  <c r="D220" i="17" s="1"/>
  <c r="E198" i="17"/>
  <c r="C198" i="17"/>
  <c r="D196" i="17"/>
  <c r="D198" i="17" s="1"/>
  <c r="E193" i="17"/>
  <c r="C193" i="17"/>
  <c r="D189" i="17"/>
  <c r="D193" i="17" s="1"/>
  <c r="E186" i="17"/>
  <c r="C186" i="17"/>
  <c r="D184" i="17"/>
  <c r="D171" i="17"/>
  <c r="D169" i="17"/>
  <c r="D167" i="17"/>
  <c r="E162" i="17"/>
  <c r="E164" i="17" s="1"/>
  <c r="D162" i="17"/>
  <c r="C162" i="17"/>
  <c r="C164" i="17" s="1"/>
  <c r="D160" i="17"/>
  <c r="D158" i="17"/>
  <c r="D156" i="17"/>
  <c r="E134" i="17"/>
  <c r="F518" i="17" s="1"/>
  <c r="D134" i="17"/>
  <c r="D138" i="17" s="1"/>
  <c r="C134" i="17"/>
  <c r="C138" i="17" s="1"/>
  <c r="E131" i="17"/>
  <c r="C131" i="17"/>
  <c r="D129" i="17"/>
  <c r="D131" i="17" s="1"/>
  <c r="E126" i="17"/>
  <c r="C126" i="17"/>
  <c r="D124" i="17"/>
  <c r="D126" i="17" s="1"/>
  <c r="E121" i="17"/>
  <c r="C121" i="17"/>
  <c r="D119" i="17"/>
  <c r="D117" i="17"/>
  <c r="D113" i="17"/>
  <c r="E107" i="17"/>
  <c r="C107" i="17"/>
  <c r="D105" i="17"/>
  <c r="D103" i="17"/>
  <c r="D101" i="17"/>
  <c r="D97" i="17"/>
  <c r="D95" i="17"/>
  <c r="D90" i="17"/>
  <c r="E88" i="17"/>
  <c r="E92" i="17" s="1"/>
  <c r="D88" i="17"/>
  <c r="C88" i="17"/>
  <c r="C92" i="17" s="1"/>
  <c r="D86" i="17"/>
  <c r="E63" i="17"/>
  <c r="D59" i="17"/>
  <c r="D63" i="17" s="1"/>
  <c r="C59" i="17"/>
  <c r="C63" i="17" s="1"/>
  <c r="E56" i="17"/>
  <c r="C56" i="17"/>
  <c r="D54" i="17"/>
  <c r="D50" i="17"/>
  <c r="D48" i="17"/>
  <c r="E45" i="17"/>
  <c r="C45" i="17"/>
  <c r="D43" i="17"/>
  <c r="D41" i="17"/>
  <c r="E38" i="17"/>
  <c r="D38" i="17"/>
  <c r="E37" i="17"/>
  <c r="D37" i="17"/>
  <c r="E35" i="17"/>
  <c r="C35" i="17"/>
  <c r="D33" i="17"/>
  <c r="D31" i="17"/>
  <c r="D29" i="17"/>
  <c r="D27" i="17"/>
  <c r="E24" i="17"/>
  <c r="C24" i="17"/>
  <c r="D20" i="17"/>
  <c r="D24" i="17" s="1"/>
  <c r="D15" i="17"/>
  <c r="E13" i="17"/>
  <c r="D13" i="17"/>
  <c r="C13" i="17"/>
  <c r="E11" i="17"/>
  <c r="D11" i="17"/>
  <c r="C11" i="17"/>
  <c r="D45" i="17" l="1"/>
  <c r="D121" i="17"/>
  <c r="D678" i="17"/>
  <c r="D1100" i="17" s="1"/>
  <c r="C239" i="17"/>
  <c r="D387" i="17"/>
  <c r="D1029" i="17" s="1"/>
  <c r="F387" i="17"/>
  <c r="D843" i="17"/>
  <c r="D1163" i="17" s="1"/>
  <c r="D1171" i="17" s="1"/>
  <c r="C17" i="17"/>
  <c r="C65" i="17" s="1"/>
  <c r="D56" i="17"/>
  <c r="C387" i="17"/>
  <c r="C1029" i="17" s="1"/>
  <c r="D1620" i="17"/>
  <c r="E255" i="17"/>
  <c r="E277" i="17" s="1"/>
  <c r="F517" i="17"/>
  <c r="D756" i="17"/>
  <c r="D1123" i="17" s="1"/>
  <c r="D922" i="17"/>
  <c r="D1184" i="17" s="1"/>
  <c r="D940" i="17"/>
  <c r="D1188" i="17" s="1"/>
  <c r="D412" i="17"/>
  <c r="D1035" i="17" s="1"/>
  <c r="D564" i="17"/>
  <c r="D1067" i="17" s="1"/>
  <c r="D778" i="17"/>
  <c r="D1129" i="17" s="1"/>
  <c r="D551" i="17"/>
  <c r="D1065" i="17" s="1"/>
  <c r="D654" i="17"/>
  <c r="D1096" i="17" s="1"/>
  <c r="D768" i="17"/>
  <c r="D1127" i="17" s="1"/>
  <c r="D964" i="17"/>
  <c r="D1192" i="17" s="1"/>
  <c r="C792" i="17"/>
  <c r="D107" i="17"/>
  <c r="E138" i="17"/>
  <c r="E140" i="17" s="1"/>
  <c r="E200" i="17"/>
  <c r="D444" i="17"/>
  <c r="D1037" i="17" s="1"/>
  <c r="D465" i="17"/>
  <c r="D1041" i="17" s="1"/>
  <c r="E792" i="17"/>
  <c r="C1137" i="17"/>
  <c r="C1139" i="17" s="1"/>
  <c r="C853" i="17"/>
  <c r="E853" i="17"/>
  <c r="D1404" i="17"/>
  <c r="D598" i="17"/>
  <c r="D1069" i="17" s="1"/>
  <c r="E17" i="17"/>
  <c r="E65" i="17" s="1"/>
  <c r="E325" i="17"/>
  <c r="D35" i="17"/>
  <c r="D92" i="17"/>
  <c r="D186" i="17"/>
  <c r="E239" i="17"/>
  <c r="D262" i="17"/>
  <c r="D403" i="17"/>
  <c r="D1033" i="17" s="1"/>
  <c r="D533" i="17"/>
  <c r="D1061" i="17" s="1"/>
  <c r="C637" i="17"/>
  <c r="C1092" i="17" s="1"/>
  <c r="D325" i="17"/>
  <c r="C277" i="17"/>
  <c r="D17" i="17"/>
  <c r="C140" i="17"/>
  <c r="D164" i="17"/>
  <c r="D255" i="17"/>
  <c r="C325" i="17"/>
  <c r="D667" i="17"/>
  <c r="D1098" i="17" s="1"/>
  <c r="E986" i="17"/>
  <c r="C1200" i="17"/>
  <c r="D239" i="17"/>
  <c r="E1045" i="17"/>
  <c r="C607" i="17"/>
  <c r="E1620" i="17"/>
  <c r="C1077" i="17"/>
  <c r="E1108" i="17"/>
  <c r="C1620" i="17"/>
  <c r="C200" i="17"/>
  <c r="C1108" i="17"/>
  <c r="E1171" i="17"/>
  <c r="E1404" i="17"/>
  <c r="C1404" i="17"/>
  <c r="E472" i="17"/>
  <c r="D1137" i="17"/>
  <c r="G1036" i="17" s="1"/>
  <c r="E1137" i="17"/>
  <c r="E1139" i="17" s="1"/>
  <c r="D1196" i="17"/>
  <c r="E688" i="17"/>
  <c r="C986" i="17"/>
  <c r="C1039" i="17"/>
  <c r="E1196" i="17"/>
  <c r="E1200" i="17" s="1"/>
  <c r="C1163" i="17"/>
  <c r="C1171" i="17" s="1"/>
  <c r="E533" i="17"/>
  <c r="E1061" i="17" s="1"/>
  <c r="E1077" i="17" s="1"/>
  <c r="D853" i="17" l="1"/>
  <c r="D140" i="17"/>
  <c r="G1032" i="17"/>
  <c r="C688" i="17"/>
  <c r="C1045" i="17"/>
  <c r="D1200" i="17"/>
  <c r="G1031" i="17"/>
  <c r="G1033" i="17"/>
  <c r="E329" i="17"/>
  <c r="D1077" i="17"/>
  <c r="D792" i="17"/>
  <c r="C472" i="17"/>
  <c r="D277" i="17"/>
  <c r="D986" i="17"/>
  <c r="D65" i="17"/>
  <c r="D200" i="17"/>
  <c r="C329" i="17"/>
  <c r="D1139" i="17"/>
  <c r="D607" i="17"/>
  <c r="E607" i="17"/>
  <c r="E989" i="17" s="1"/>
  <c r="E992" i="17" s="1"/>
  <c r="D472" i="17"/>
  <c r="G1035" i="17"/>
  <c r="D1045" i="17"/>
  <c r="C989" i="17" l="1"/>
  <c r="C992" i="17" s="1"/>
  <c r="D329" i="17"/>
  <c r="I85" i="15"/>
  <c r="G85" i="15"/>
  <c r="E247" i="15" l="1"/>
  <c r="E43" i="2" l="1"/>
  <c r="M50" i="16" l="1"/>
  <c r="E499" i="15" l="1"/>
  <c r="G495" i="15" l="1"/>
  <c r="C24" i="15"/>
  <c r="C35" i="15"/>
  <c r="C44" i="15"/>
  <c r="C55" i="15"/>
  <c r="C62" i="15"/>
  <c r="C89" i="15"/>
  <c r="C104" i="15"/>
  <c r="C117" i="15"/>
  <c r="C122" i="15"/>
  <c r="C127" i="15"/>
  <c r="C134" i="15"/>
  <c r="C176" i="15"/>
  <c r="C183" i="15"/>
  <c r="C188" i="15"/>
  <c r="C216" i="15"/>
  <c r="C221" i="15"/>
  <c r="C228" i="15"/>
  <c r="C233" i="15"/>
  <c r="C251" i="15"/>
  <c r="C256" i="15"/>
  <c r="C258" i="15" s="1"/>
  <c r="C267" i="15"/>
  <c r="C287" i="15"/>
  <c r="C295" i="15"/>
  <c r="C302" i="15"/>
  <c r="C309" i="15"/>
  <c r="C316" i="15"/>
  <c r="C384" i="15"/>
  <c r="C973" i="15" s="1"/>
  <c r="C393" i="15"/>
  <c r="C975" i="15" s="1"/>
  <c r="C402" i="15"/>
  <c r="C434" i="15"/>
  <c r="C979" i="15" s="1"/>
  <c r="C439" i="15"/>
  <c r="C981" i="15" s="1"/>
  <c r="C452" i="15"/>
  <c r="C983" i="15" s="1"/>
  <c r="C457" i="15"/>
  <c r="C985" i="15" s="1"/>
  <c r="C517" i="15"/>
  <c r="C998" i="15" s="1"/>
  <c r="C524" i="15"/>
  <c r="C1000" i="15" s="1"/>
  <c r="C535" i="15"/>
  <c r="C1002" i="15" s="1"/>
  <c r="C548" i="15"/>
  <c r="C1004" i="15" s="1"/>
  <c r="C573" i="15"/>
  <c r="C580" i="15"/>
  <c r="C1012" i="15" s="1"/>
  <c r="C615" i="15"/>
  <c r="C1027" i="15" s="1"/>
  <c r="C625" i="15"/>
  <c r="C1029" i="15" s="1"/>
  <c r="C638" i="15"/>
  <c r="C1031" i="15" s="1"/>
  <c r="C1033" i="15"/>
  <c r="C656" i="15"/>
  <c r="C1039" i="15" s="1"/>
  <c r="C718" i="15"/>
  <c r="C1052" i="15" s="1"/>
  <c r="C723" i="15"/>
  <c r="C1054" i="15" s="1"/>
  <c r="C730" i="15"/>
  <c r="C1056" i="15" s="1"/>
  <c r="C739" i="15"/>
  <c r="C1058" i="15" s="1"/>
  <c r="C746" i="15"/>
  <c r="C1060" i="15" s="1"/>
  <c r="C751" i="15"/>
  <c r="C1066" i="15" s="1"/>
  <c r="C783" i="15"/>
  <c r="C1083" i="15" s="1"/>
  <c r="C788" i="15"/>
  <c r="C1085" i="15" s="1"/>
  <c r="C801" i="15"/>
  <c r="C1087" i="15" s="1"/>
  <c r="C810" i="15"/>
  <c r="C875" i="15"/>
  <c r="C1106" i="15" s="1"/>
  <c r="C880" i="15"/>
  <c r="C1108" i="15" s="1"/>
  <c r="C891" i="15"/>
  <c r="C1110" i="15" s="1"/>
  <c r="C896" i="15"/>
  <c r="C1112" i="15" s="1"/>
  <c r="C915" i="15"/>
  <c r="C1114" i="15" s="1"/>
  <c r="C928" i="15"/>
  <c r="C1118" i="15" s="1"/>
  <c r="C933" i="15"/>
  <c r="C1120" i="15" s="1"/>
  <c r="C1141" i="15"/>
  <c r="C1143" i="15" s="1"/>
  <c r="C1168" i="15"/>
  <c r="C1201" i="15"/>
  <c r="C1236" i="15"/>
  <c r="C1270" i="15"/>
  <c r="C1303" i="15"/>
  <c r="C1333" i="15"/>
  <c r="C1349" i="15" s="1"/>
  <c r="C1365" i="15"/>
  <c r="C1428" i="15"/>
  <c r="C1452" i="15"/>
  <c r="C1494" i="15"/>
  <c r="C1518" i="15"/>
  <c r="C1534" i="15"/>
  <c r="C1550" i="15"/>
  <c r="C1567" i="15"/>
  <c r="C1584" i="15"/>
  <c r="C1599" i="15"/>
  <c r="C1460" i="15" l="1"/>
  <c r="C1496" i="15" s="1"/>
  <c r="G1456" i="15"/>
  <c r="C17" i="15"/>
  <c r="C64" i="15" s="1"/>
  <c r="C1095" i="15"/>
  <c r="C812" i="15"/>
  <c r="C235" i="15"/>
  <c r="C377" i="15"/>
  <c r="C971" i="15" s="1"/>
  <c r="C610" i="15"/>
  <c r="C1025" i="15" s="1"/>
  <c r="C1041" i="15" s="1"/>
  <c r="C136" i="15"/>
  <c r="C273" i="15"/>
  <c r="C1305" i="15"/>
  <c r="C935" i="15"/>
  <c r="C190" i="15"/>
  <c r="C582" i="15"/>
  <c r="C318" i="15"/>
  <c r="C1006" i="15"/>
  <c r="C1014" i="15" s="1"/>
  <c r="C1068" i="15"/>
  <c r="C1122" i="15"/>
  <c r="C977" i="15"/>
  <c r="C753" i="15"/>
  <c r="C987" i="15" l="1"/>
  <c r="C459" i="15"/>
  <c r="C658" i="15"/>
  <c r="C322" i="15"/>
  <c r="C938" i="15" l="1"/>
  <c r="C941" i="15" s="1"/>
  <c r="E1599" i="15" l="1"/>
  <c r="H71" i="16" s="1"/>
  <c r="D1599" i="15"/>
  <c r="H76" i="2" s="1"/>
  <c r="D1584" i="15"/>
  <c r="G76" i="2" s="1"/>
  <c r="E1584" i="15"/>
  <c r="G71" i="16" s="1"/>
  <c r="E1567" i="15"/>
  <c r="F71" i="16" s="1"/>
  <c r="D1567" i="15"/>
  <c r="F76" i="2" s="1"/>
  <c r="E1550" i="15"/>
  <c r="E71" i="16" s="1"/>
  <c r="D1550" i="15"/>
  <c r="E76" i="2" s="1"/>
  <c r="D1534" i="15"/>
  <c r="D76" i="2" s="1"/>
  <c r="E1534" i="15"/>
  <c r="D71" i="16" s="1"/>
  <c r="D1518" i="15"/>
  <c r="C76" i="2" s="1"/>
  <c r="E1518" i="15"/>
  <c r="C71" i="16" s="1"/>
  <c r="E1494" i="15"/>
  <c r="H69" i="16" s="1"/>
  <c r="D1494" i="15"/>
  <c r="D1460" i="15"/>
  <c r="G74" i="2" s="1"/>
  <c r="E1460" i="15"/>
  <c r="G69" i="16" s="1"/>
  <c r="E1428" i="15"/>
  <c r="F69" i="16" s="1"/>
  <c r="D1428" i="15"/>
  <c r="F74" i="2" s="1"/>
  <c r="E69" i="16"/>
  <c r="E74" i="2"/>
  <c r="E1365" i="15"/>
  <c r="D69" i="16" s="1"/>
  <c r="D1365" i="15"/>
  <c r="D74" i="2" s="1"/>
  <c r="D1349" i="15"/>
  <c r="C74" i="2" s="1"/>
  <c r="E1333" i="15"/>
  <c r="E1349" i="15" s="1"/>
  <c r="C69" i="16" s="1"/>
  <c r="E1303" i="15"/>
  <c r="D1303" i="15"/>
  <c r="H65" i="2" s="1"/>
  <c r="D1270" i="15"/>
  <c r="G65" i="2" s="1"/>
  <c r="G67" i="2" s="1"/>
  <c r="E1270" i="15"/>
  <c r="G60" i="16" s="1"/>
  <c r="G62" i="16" s="1"/>
  <c r="E1236" i="15"/>
  <c r="F60" i="16" s="1"/>
  <c r="F62" i="16" s="1"/>
  <c r="D1236" i="15"/>
  <c r="F65" i="2" s="1"/>
  <c r="E1201" i="15"/>
  <c r="E60" i="16" s="1"/>
  <c r="E62" i="16" s="1"/>
  <c r="D1201" i="15"/>
  <c r="E65" i="2" s="1"/>
  <c r="D1168" i="15"/>
  <c r="D65" i="2" s="1"/>
  <c r="E1168" i="15"/>
  <c r="D60" i="16" s="1"/>
  <c r="D62" i="16" s="1"/>
  <c r="D1143" i="15"/>
  <c r="C65" i="2" s="1"/>
  <c r="E1141" i="15"/>
  <c r="E1143" i="15" s="1"/>
  <c r="C60" i="16" s="1"/>
  <c r="E933" i="15"/>
  <c r="H42" i="16" s="1"/>
  <c r="D933" i="15"/>
  <c r="H47" i="2" s="1"/>
  <c r="E928" i="15"/>
  <c r="H40" i="16" s="1"/>
  <c r="D928" i="15"/>
  <c r="H45" i="2" s="1"/>
  <c r="E915" i="15"/>
  <c r="E1114" i="15" s="1"/>
  <c r="D915" i="15"/>
  <c r="E896" i="15"/>
  <c r="H34" i="16" s="1"/>
  <c r="D896" i="15"/>
  <c r="E891" i="15"/>
  <c r="E880" i="15"/>
  <c r="D880" i="15"/>
  <c r="E875" i="15"/>
  <c r="F869" i="15"/>
  <c r="D875" i="15"/>
  <c r="E810" i="15"/>
  <c r="G38" i="16" s="1"/>
  <c r="D810" i="15"/>
  <c r="G43" i="2" s="1"/>
  <c r="E801" i="15"/>
  <c r="G36" i="16" s="1"/>
  <c r="D801" i="15"/>
  <c r="E788" i="15"/>
  <c r="G34" i="16" s="1"/>
  <c r="D788" i="15"/>
  <c r="E783" i="15"/>
  <c r="D783" i="15"/>
  <c r="E751" i="15"/>
  <c r="D751" i="15"/>
  <c r="F47" i="2" s="1"/>
  <c r="E746" i="15"/>
  <c r="D746" i="15"/>
  <c r="E739" i="15"/>
  <c r="F34" i="16" s="1"/>
  <c r="D739" i="15"/>
  <c r="E730" i="15"/>
  <c r="F32" i="16" s="1"/>
  <c r="D730" i="15"/>
  <c r="E723" i="15"/>
  <c r="D723" i="15"/>
  <c r="E718" i="15"/>
  <c r="D718" i="15"/>
  <c r="F713" i="15"/>
  <c r="E656" i="15"/>
  <c r="D656" i="15"/>
  <c r="E47" i="2" s="1"/>
  <c r="E649" i="15"/>
  <c r="E638" i="15"/>
  <c r="D638" i="15"/>
  <c r="E625" i="15"/>
  <c r="E32" i="16" s="1"/>
  <c r="D625" i="15"/>
  <c r="E615" i="15"/>
  <c r="E30" i="16" s="1"/>
  <c r="E580" i="15"/>
  <c r="D580" i="15"/>
  <c r="D47" i="2" s="1"/>
  <c r="E573" i="15"/>
  <c r="D573" i="15"/>
  <c r="D41" i="2" s="1"/>
  <c r="E548" i="15"/>
  <c r="D548" i="15"/>
  <c r="E535" i="15"/>
  <c r="D535" i="15"/>
  <c r="E524" i="15"/>
  <c r="D524" i="15"/>
  <c r="E517" i="15"/>
  <c r="F501" i="15"/>
  <c r="D517" i="15"/>
  <c r="E457" i="15"/>
  <c r="D457" i="15"/>
  <c r="C47" i="2" s="1"/>
  <c r="E452" i="15"/>
  <c r="D452" i="15"/>
  <c r="E439" i="15"/>
  <c r="C38" i="16" s="1"/>
  <c r="D439" i="15"/>
  <c r="E434" i="15"/>
  <c r="D434" i="15"/>
  <c r="E402" i="15"/>
  <c r="E393" i="15"/>
  <c r="D393" i="15"/>
  <c r="E384" i="15"/>
  <c r="D384" i="15"/>
  <c r="D377" i="15"/>
  <c r="E377" i="15"/>
  <c r="F375" i="15"/>
  <c r="F348" i="15"/>
  <c r="E316" i="15"/>
  <c r="H18" i="16" s="1"/>
  <c r="D316" i="15"/>
  <c r="H20" i="2" s="1"/>
  <c r="E309" i="15"/>
  <c r="H16" i="16" s="1"/>
  <c r="D309" i="15"/>
  <c r="H18" i="2" s="1"/>
  <c r="E302" i="15"/>
  <c r="H14" i="16" s="1"/>
  <c r="D302" i="15"/>
  <c r="H16" i="2" s="1"/>
  <c r="E295" i="15"/>
  <c r="H12" i="16" s="1"/>
  <c r="D295" i="15"/>
  <c r="H14" i="2" s="1"/>
  <c r="E287" i="15"/>
  <c r="H6" i="16" s="1"/>
  <c r="D287" i="15"/>
  <c r="H8" i="2" s="1"/>
  <c r="E267" i="15"/>
  <c r="G14" i="16" s="1"/>
  <c r="D267" i="15"/>
  <c r="G16" i="2" s="1"/>
  <c r="E256" i="15"/>
  <c r="E258" i="15" s="1"/>
  <c r="G12" i="16" s="1"/>
  <c r="G14" i="2"/>
  <c r="D251" i="15"/>
  <c r="G10" i="2" s="1"/>
  <c r="E251" i="15"/>
  <c r="G8" i="16" s="1"/>
  <c r="E233" i="15"/>
  <c r="F18" i="16" s="1"/>
  <c r="D233" i="15"/>
  <c r="F20" i="2" s="1"/>
  <c r="E228" i="15"/>
  <c r="D228" i="15"/>
  <c r="F18" i="2" s="1"/>
  <c r="E221" i="15"/>
  <c r="F14" i="16" s="1"/>
  <c r="D221" i="15"/>
  <c r="F16" i="2" s="1"/>
  <c r="E216" i="15"/>
  <c r="F12" i="16" s="1"/>
  <c r="D216" i="15"/>
  <c r="F14" i="2" s="1"/>
  <c r="E188" i="15"/>
  <c r="E18" i="16" s="1"/>
  <c r="D188" i="15"/>
  <c r="E20" i="2" s="1"/>
  <c r="E183" i="15"/>
  <c r="E16" i="16" s="1"/>
  <c r="D183" i="15"/>
  <c r="E18" i="2" s="1"/>
  <c r="E176" i="15"/>
  <c r="E12" i="16" s="1"/>
  <c r="D176" i="15"/>
  <c r="E14" i="2" s="1"/>
  <c r="E157" i="15"/>
  <c r="E8" i="16" s="1"/>
  <c r="D157" i="15"/>
  <c r="F502" i="15"/>
  <c r="D134" i="15"/>
  <c r="D20" i="2" s="1"/>
  <c r="E127" i="15"/>
  <c r="D16" i="16" s="1"/>
  <c r="D127" i="15"/>
  <c r="D18" i="2" s="1"/>
  <c r="E122" i="15"/>
  <c r="D14" i="16" s="1"/>
  <c r="D122" i="15"/>
  <c r="D16" i="2" s="1"/>
  <c r="D12" i="16"/>
  <c r="D117" i="15"/>
  <c r="D14" i="2" s="1"/>
  <c r="E104" i="15"/>
  <c r="D10" i="16" s="1"/>
  <c r="D104" i="15"/>
  <c r="D12" i="2" s="1"/>
  <c r="E89" i="15"/>
  <c r="D6" i="16" s="1"/>
  <c r="D89" i="15"/>
  <c r="D8" i="2" s="1"/>
  <c r="F84" i="15"/>
  <c r="F83" i="15"/>
  <c r="F82" i="15"/>
  <c r="F376" i="15"/>
  <c r="D62" i="15"/>
  <c r="E55" i="15"/>
  <c r="C16" i="16" s="1"/>
  <c r="D55" i="15"/>
  <c r="C18" i="2" s="1"/>
  <c r="E44" i="15"/>
  <c r="C14" i="16" s="1"/>
  <c r="D44" i="15"/>
  <c r="C16" i="2" s="1"/>
  <c r="E35" i="15"/>
  <c r="C12" i="16" s="1"/>
  <c r="D35" i="15"/>
  <c r="C14" i="2" s="1"/>
  <c r="E24" i="15"/>
  <c r="C10" i="16" s="1"/>
  <c r="D24" i="15"/>
  <c r="C12" i="2" s="1"/>
  <c r="D17" i="15"/>
  <c r="C8" i="2" s="1"/>
  <c r="E17" i="15"/>
  <c r="C6" i="16" s="1"/>
  <c r="F73" i="16" l="1"/>
  <c r="F79" i="16" s="1"/>
  <c r="E73" i="16"/>
  <c r="E79" i="16" s="1"/>
  <c r="I14" i="16"/>
  <c r="G73" i="16"/>
  <c r="G79" i="16" s="1"/>
  <c r="E1112" i="15"/>
  <c r="D1120" i="15"/>
  <c r="E1120" i="15"/>
  <c r="D73" i="16"/>
  <c r="D79" i="16" s="1"/>
  <c r="G84" i="15"/>
  <c r="E1052" i="15"/>
  <c r="F28" i="16"/>
  <c r="D1496" i="15"/>
  <c r="H74" i="2"/>
  <c r="E985" i="15"/>
  <c r="C42" i="16"/>
  <c r="E1004" i="15"/>
  <c r="D34" i="16"/>
  <c r="E1066" i="15"/>
  <c r="F42" i="16"/>
  <c r="F38" i="16"/>
  <c r="I38" i="16" s="1"/>
  <c r="D1012" i="15"/>
  <c r="C62" i="16"/>
  <c r="H73" i="16"/>
  <c r="E1033" i="15"/>
  <c r="E36" i="16"/>
  <c r="D1039" i="15"/>
  <c r="I71" i="16"/>
  <c r="E998" i="15"/>
  <c r="D28" i="16"/>
  <c r="E1087" i="15"/>
  <c r="F78" i="2"/>
  <c r="E1039" i="15"/>
  <c r="E42" i="16"/>
  <c r="E1106" i="15"/>
  <c r="H28" i="16"/>
  <c r="E1305" i="15"/>
  <c r="H60" i="16"/>
  <c r="H62" i="16" s="1"/>
  <c r="E1000" i="15"/>
  <c r="D30" i="16"/>
  <c r="E1012" i="15"/>
  <c r="D42" i="16"/>
  <c r="C73" i="16"/>
  <c r="I69" i="16"/>
  <c r="I8" i="2"/>
  <c r="E973" i="15"/>
  <c r="C30" i="16"/>
  <c r="E1056" i="15"/>
  <c r="E1058" i="15"/>
  <c r="E1083" i="15"/>
  <c r="G32" i="16"/>
  <c r="G44" i="16" s="1"/>
  <c r="E1108" i="15"/>
  <c r="H30" i="16"/>
  <c r="E1085" i="15"/>
  <c r="E1060" i="15"/>
  <c r="F36" i="16"/>
  <c r="E975" i="15"/>
  <c r="C32" i="16"/>
  <c r="E1110" i="15"/>
  <c r="H32" i="16"/>
  <c r="E971" i="15"/>
  <c r="C28" i="16"/>
  <c r="E1054" i="15"/>
  <c r="F30" i="16"/>
  <c r="E812" i="15"/>
  <c r="E1118" i="15"/>
  <c r="E1027" i="15"/>
  <c r="E1002" i="15"/>
  <c r="D32" i="16"/>
  <c r="E20" i="16"/>
  <c r="E1031" i="15"/>
  <c r="E34" i="16"/>
  <c r="E1029" i="15"/>
  <c r="E1006" i="15"/>
  <c r="D36" i="16"/>
  <c r="E983" i="15"/>
  <c r="C40" i="16"/>
  <c r="I40" i="16" s="1"/>
  <c r="E1496" i="15"/>
  <c r="D1058" i="15"/>
  <c r="F39" i="2"/>
  <c r="D975" i="15"/>
  <c r="C37" i="2"/>
  <c r="D983" i="15"/>
  <c r="C45" i="2"/>
  <c r="D1031" i="15"/>
  <c r="E39" i="2"/>
  <c r="D1108" i="15"/>
  <c r="H35" i="2"/>
  <c r="D1085" i="15"/>
  <c r="G39" i="2"/>
  <c r="D1002" i="15"/>
  <c r="D37" i="2"/>
  <c r="D1052" i="15"/>
  <c r="F33" i="2"/>
  <c r="D1060" i="15"/>
  <c r="F41" i="2"/>
  <c r="D1087" i="15"/>
  <c r="G41" i="2"/>
  <c r="D977" i="15"/>
  <c r="C39" i="2"/>
  <c r="D649" i="15"/>
  <c r="E41" i="2" s="1"/>
  <c r="D1110" i="15"/>
  <c r="H37" i="2"/>
  <c r="D1004" i="15"/>
  <c r="D39" i="2"/>
  <c r="D1054" i="15"/>
  <c r="F35" i="2"/>
  <c r="D998" i="15"/>
  <c r="D33" i="2"/>
  <c r="D1112" i="15"/>
  <c r="H39" i="2"/>
  <c r="D1000" i="15"/>
  <c r="D35" i="2"/>
  <c r="D971" i="15"/>
  <c r="C33" i="2"/>
  <c r="D1056" i="15"/>
  <c r="F37" i="2"/>
  <c r="D1083" i="15"/>
  <c r="G37" i="2"/>
  <c r="D1106" i="15"/>
  <c r="H33" i="2"/>
  <c r="D973" i="15"/>
  <c r="C35" i="2"/>
  <c r="D1029" i="15"/>
  <c r="E37" i="2"/>
  <c r="D1114" i="15"/>
  <c r="H41" i="2"/>
  <c r="I8" i="16"/>
  <c r="G20" i="16"/>
  <c r="H20" i="16"/>
  <c r="I6" i="16"/>
  <c r="E235" i="15"/>
  <c r="F16" i="16"/>
  <c r="F20" i="16" s="1"/>
  <c r="I10" i="16"/>
  <c r="I12" i="16"/>
  <c r="E977" i="15"/>
  <c r="C34" i="16"/>
  <c r="E935" i="15"/>
  <c r="H36" i="16"/>
  <c r="E979" i="15"/>
  <c r="C36" i="16"/>
  <c r="D979" i="15"/>
  <c r="C41" i="2"/>
  <c r="C20" i="2"/>
  <c r="D981" i="15"/>
  <c r="G976" i="15" s="1"/>
  <c r="C43" i="2"/>
  <c r="E10" i="2"/>
  <c r="E318" i="15"/>
  <c r="E190" i="15"/>
  <c r="D318" i="15"/>
  <c r="D235" i="15"/>
  <c r="D273" i="15"/>
  <c r="D935" i="15"/>
  <c r="E273" i="15"/>
  <c r="E459" i="15"/>
  <c r="D459" i="15"/>
  <c r="D136" i="15"/>
  <c r="D582" i="15"/>
  <c r="D1006" i="15"/>
  <c r="D753" i="15"/>
  <c r="F377" i="15"/>
  <c r="D190" i="15"/>
  <c r="D812" i="15"/>
  <c r="D1305" i="15"/>
  <c r="E582" i="15"/>
  <c r="D1066" i="15"/>
  <c r="D985" i="15"/>
  <c r="E134" i="15"/>
  <c r="D1118" i="15"/>
  <c r="E62" i="15"/>
  <c r="E753" i="15"/>
  <c r="E981" i="15"/>
  <c r="D64" i="15"/>
  <c r="E610" i="15"/>
  <c r="E658" i="15" s="1"/>
  <c r="I73" i="16" l="1"/>
  <c r="L67" i="16" s="1"/>
  <c r="E1122" i="15"/>
  <c r="H79" i="16"/>
  <c r="D1033" i="15"/>
  <c r="G975" i="15" s="1"/>
  <c r="G52" i="16"/>
  <c r="E1014" i="15"/>
  <c r="G974" i="15"/>
  <c r="E1095" i="15"/>
  <c r="E1068" i="15"/>
  <c r="D1095" i="15"/>
  <c r="C79" i="16"/>
  <c r="E1025" i="15"/>
  <c r="E1041" i="15" s="1"/>
  <c r="E28" i="16"/>
  <c r="E44" i="16" s="1"/>
  <c r="E52" i="16" s="1"/>
  <c r="F44" i="16"/>
  <c r="F52" i="16" s="1"/>
  <c r="I32" i="16"/>
  <c r="I60" i="16"/>
  <c r="I62" i="16" s="1"/>
  <c r="I42" i="16"/>
  <c r="G973" i="15"/>
  <c r="G977" i="15"/>
  <c r="H44" i="16"/>
  <c r="H52" i="16" s="1"/>
  <c r="I30" i="16"/>
  <c r="D44" i="16"/>
  <c r="E987" i="15"/>
  <c r="D1068" i="15"/>
  <c r="I34" i="16"/>
  <c r="D1122" i="15"/>
  <c r="E136" i="15"/>
  <c r="D18" i="16"/>
  <c r="D20" i="16" s="1"/>
  <c r="I16" i="16"/>
  <c r="E64" i="15"/>
  <c r="C18" i="16"/>
  <c r="I36" i="16"/>
  <c r="C44" i="16"/>
  <c r="E938" i="15"/>
  <c r="D322" i="15"/>
  <c r="D1014" i="15"/>
  <c r="G978" i="15"/>
  <c r="D987" i="15"/>
  <c r="G979" i="15" l="1"/>
  <c r="I28" i="16"/>
  <c r="I44" i="16" s="1"/>
  <c r="O69" i="16" s="1"/>
  <c r="L66" i="16"/>
  <c r="L69" i="16" s="1"/>
  <c r="D52" i="16"/>
  <c r="E322" i="15"/>
  <c r="E941" i="15" s="1"/>
  <c r="I18" i="16"/>
  <c r="I20" i="16" s="1"/>
  <c r="J6" i="16" s="1"/>
  <c r="C20" i="16"/>
  <c r="C52" i="16" s="1"/>
  <c r="J14" i="16" l="1"/>
  <c r="L15" i="16"/>
  <c r="J8" i="16"/>
  <c r="J10" i="16"/>
  <c r="J18" i="16"/>
  <c r="L8" i="16"/>
  <c r="J12" i="16"/>
  <c r="L21" i="16"/>
  <c r="L6" i="16"/>
  <c r="L11" i="16"/>
  <c r="L17" i="16"/>
  <c r="L18" i="16"/>
  <c r="J16" i="16"/>
  <c r="L13" i="16"/>
  <c r="M32" i="16"/>
  <c r="L35" i="16"/>
  <c r="L29" i="16"/>
  <c r="M41" i="16"/>
  <c r="L41" i="16"/>
  <c r="J34" i="16"/>
  <c r="M28" i="16"/>
  <c r="L74" i="16"/>
  <c r="L32" i="16"/>
  <c r="J32" i="16"/>
  <c r="J40" i="16"/>
  <c r="J30" i="16"/>
  <c r="M29" i="16"/>
  <c r="L28" i="16"/>
  <c r="J38" i="16"/>
  <c r="M35" i="16"/>
  <c r="L37" i="16"/>
  <c r="J28" i="16"/>
  <c r="M37" i="16"/>
  <c r="I52" i="16"/>
  <c r="I79" i="16" s="1"/>
  <c r="L45" i="16"/>
  <c r="M33" i="16"/>
  <c r="L33" i="16"/>
  <c r="J36" i="16"/>
  <c r="J20" i="16" l="1"/>
  <c r="J44" i="16"/>
  <c r="J52" i="16" l="1"/>
  <c r="I76" i="2"/>
  <c r="H67" i="2"/>
  <c r="F67" i="2"/>
  <c r="E67" i="2"/>
  <c r="D67" i="2"/>
  <c r="C67" i="2"/>
  <c r="I65" i="2" l="1"/>
  <c r="I67" i="2" s="1"/>
  <c r="L71" i="2" l="1"/>
  <c r="G78" i="2"/>
  <c r="G84" i="2" s="1"/>
  <c r="F84" i="2"/>
  <c r="E78" i="2"/>
  <c r="E84" i="2" s="1"/>
  <c r="D78" i="2"/>
  <c r="D84" i="2" s="1"/>
  <c r="H78" i="2" l="1"/>
  <c r="H84" i="2" s="1"/>
  <c r="I20" i="2"/>
  <c r="C78" i="2"/>
  <c r="C84" i="2" s="1"/>
  <c r="C49" i="2"/>
  <c r="H22" i="2"/>
  <c r="I16" i="2"/>
  <c r="I18" i="2"/>
  <c r="C22" i="2"/>
  <c r="I12" i="2"/>
  <c r="E22" i="2"/>
  <c r="I14" i="2"/>
  <c r="I10" i="2"/>
  <c r="G22" i="2"/>
  <c r="D22" i="2"/>
  <c r="F22" i="2"/>
  <c r="I74" i="2" l="1"/>
  <c r="I78" i="2" s="1"/>
  <c r="I47" i="2"/>
  <c r="I41" i="2"/>
  <c r="I39" i="2"/>
  <c r="C57" i="2"/>
  <c r="I22" i="2"/>
  <c r="L72" i="2" l="1"/>
  <c r="L74" i="2" s="1"/>
  <c r="I84" i="2"/>
  <c r="G49" i="2"/>
  <c r="G57" i="2" s="1"/>
  <c r="H49" i="2"/>
  <c r="H57" i="2" s="1"/>
  <c r="I37" i="2" l="1"/>
  <c r="F49" i="2"/>
  <c r="F57" i="2" s="1"/>
  <c r="I45" i="2"/>
  <c r="I43" i="2"/>
  <c r="D49" i="2"/>
  <c r="D57" i="2" s="1"/>
  <c r="M55" i="2" l="1"/>
  <c r="J18" i="2" l="1"/>
  <c r="L15" i="2"/>
  <c r="J10" i="2"/>
  <c r="L19" i="2"/>
  <c r="J14" i="2"/>
  <c r="L8" i="2"/>
  <c r="L20" i="2"/>
  <c r="L23" i="2"/>
  <c r="L10" i="2"/>
  <c r="J8" i="2"/>
  <c r="J20" i="2"/>
  <c r="J16" i="2"/>
  <c r="L17" i="2"/>
  <c r="L13" i="2"/>
  <c r="J12" i="2"/>
  <c r="J22" i="2" l="1"/>
  <c r="D633" i="17" l="1"/>
  <c r="D635" i="17"/>
  <c r="D631" i="17"/>
  <c r="D640" i="17"/>
  <c r="D642" i="17" s="1"/>
  <c r="D615" i="15"/>
  <c r="D629" i="17"/>
  <c r="D610" i="15" l="1"/>
  <c r="E33" i="2" s="1"/>
  <c r="D637" i="17"/>
  <c r="D1092" i="17" s="1"/>
  <c r="G1029" i="17" s="1"/>
  <c r="E35" i="2"/>
  <c r="I35" i="2" s="1"/>
  <c r="D1027" i="15"/>
  <c r="G972" i="15" s="1"/>
  <c r="D1094" i="17"/>
  <c r="G1030" i="17" s="1"/>
  <c r="D658" i="15" l="1"/>
  <c r="D938" i="15" s="1"/>
  <c r="D941" i="15" s="1"/>
  <c r="D1025" i="15"/>
  <c r="G971" i="15" s="1"/>
  <c r="D688" i="17"/>
  <c r="D989" i="17" s="1"/>
  <c r="D992" i="17" s="1"/>
  <c r="D1108" i="17"/>
  <c r="I33" i="2"/>
  <c r="E49" i="2"/>
  <c r="E57" i="2" s="1"/>
  <c r="D1041" i="15" l="1"/>
  <c r="I49" i="2"/>
  <c r="J33" i="2" s="1"/>
  <c r="I57" i="2" l="1"/>
  <c r="L50" i="2"/>
  <c r="L79" i="2"/>
  <c r="M46" i="2"/>
  <c r="J39" i="2"/>
  <c r="L34" i="2"/>
  <c r="L38" i="2"/>
  <c r="M37" i="2"/>
  <c r="L37" i="2"/>
  <c r="M34" i="2"/>
  <c r="J43" i="2"/>
  <c r="L46" i="2"/>
  <c r="L42" i="2"/>
  <c r="M38" i="2"/>
  <c r="J41" i="2"/>
  <c r="L40" i="2"/>
  <c r="M42" i="2"/>
  <c r="J37" i="2"/>
  <c r="J45" i="2"/>
  <c r="M40" i="2"/>
  <c r="J35" i="2"/>
  <c r="L33" i="2"/>
  <c r="M33" i="2"/>
  <c r="J49" i="2" l="1"/>
  <c r="J57" i="2" s="1"/>
  <c r="J134" i="15"/>
</calcChain>
</file>

<file path=xl/sharedStrings.xml><?xml version="1.0" encoding="utf-8"?>
<sst xmlns="http://schemas.openxmlformats.org/spreadsheetml/2006/main" count="3633" uniqueCount="869">
  <si>
    <t>äæõÝ&lt;</t>
  </si>
  <si>
    <t>(%)</t>
  </si>
  <si>
    <t>æÝÙÛ</t>
  </si>
  <si>
    <t>µ&lt;ùõß à$÷À$×È</t>
  </si>
  <si>
    <t>01</t>
  </si>
  <si>
    <t>&lt;`ðÔûß {$ ÷ÀÛ´ù$</t>
  </si>
  <si>
    <t>02</t>
  </si>
  <si>
    <t>è´ùß Ñ×÷ÀÈ</t>
  </si>
  <si>
    <t>03</t>
  </si>
  <si>
    <t>&amp;`û×ÔÈ {$ ãûæØó</t>
  </si>
  <si>
    <t>04</t>
  </si>
  <si>
    <t>ûÜ$èßøù &lt;õßæÈ àÏõß&lt;`±×$&lt; {$ ùòõßõÝ&lt;</t>
  </si>
  <si>
    <t>05</t>
  </si>
  <si>
    <t>ûÜ&lt;${ù &amp;Èýùßøõ$ {$ à&lt;Á]æ µ&lt;ùõß µ&amp;ß&lt;$</t>
  </si>
  <si>
    <t>06</t>
  </si>
  <si>
    <t>µû$ÙÛ µèÒÈ Ù$þ$‘Á {$ ûÜ&amp;$÷À</t>
  </si>
  <si>
    <t>07</t>
  </si>
  <si>
    <t>à$ø$Ø ´Ô÷ÀÙß ÷À$×æ ´Ô÷ÀÙß {$ &amp;{ù$ø$Ø</t>
  </si>
  <si>
    <t>08</t>
  </si>
  <si>
    <t>ûÔùØ$&lt;Ìõù Ñ×÷À´ð &lt;ò$ &lt;`±&lt;Ô à$÷À$×´</t>
  </si>
  <si>
    <t>80</t>
  </si>
  <si>
    <t>ûÜ$èßøù Ù`ÄÈ</t>
  </si>
  <si>
    <t>09</t>
  </si>
  <si>
    <t>10</t>
  </si>
  <si>
    <t>à$÷À$×È &amp;‘µæßõ {$ à× ÑÂ× ù$´</t>
  </si>
  <si>
    <t>tpepNahfj;jh; gjpT nra;jy;</t>
  </si>
  <si>
    <t>&lt;µØùßõÝ è$&amp;ßõÝ {$ ÷Àò</t>
  </si>
  <si>
    <t>tpw;gid- %yjdk; jtph;e;j Vida nrhj;Jf;fs;</t>
  </si>
  <si>
    <t>nkhj;j khdpak;</t>
  </si>
  <si>
    <t>´ÔÏ äæõÝ&lt; - µû$÷¸ ûÍû$Ùù×</t>
  </si>
  <si>
    <t>rptndhspghj tpNrl Nritf;fhd rk;gsk;</t>
  </si>
  <si>
    <t>´ÔÏ äæõÝ&lt; - µ&amp;[ç] µ&amp;ß&lt;$</t>
  </si>
  <si>
    <t>kahd ,y;yq;fs; mikj;jy;</t>
  </si>
  <si>
    <t>mghafukhd kuq;fis mfw;wy;</t>
  </si>
  <si>
    <t>kug;gyif Nghf;Ftuj;J</t>
  </si>
  <si>
    <t>xg;ge;jjhuh; gjpT nra;jy;</t>
  </si>
  <si>
    <t>%yjd nrhj;Jf;fs; jtph;e;j Vida tpw;gid</t>
  </si>
  <si>
    <t>gjpT nra;jy; rhd;wpjOk; ghprPyizAk;</t>
  </si>
  <si>
    <t>Nrtfh; fld; tl;b</t>
  </si>
  <si>
    <t>ePjpkd;w  jz;lg;gzk;</t>
  </si>
  <si>
    <t>Ntjdkw;w tpLKiw</t>
  </si>
  <si>
    <t>mtru Nritf;fl;lzk;</t>
  </si>
  <si>
    <t>gw;whizf;fl;lzKk; jz;lKk;</t>
  </si>
  <si>
    <t>E}yf jz;lk;</t>
  </si>
  <si>
    <t>µû$÷¸ ûÍû$Ùù× {$ æ$Ì× ´óßòÙ µ&amp;ß&lt;$</t>
  </si>
  <si>
    <t>&lt;`× &amp;‘µæßõ {$ &lt;`× ÑÂ× ù$´</t>
  </si>
  <si>
    <t>101-1-1</t>
  </si>
  <si>
    <t>101-1-2</t>
  </si>
  <si>
    <r>
      <t xml:space="preserve">&lt;`ðÔûß {$ µÓõù </t>
    </r>
    <r>
      <rPr>
        <sz val="12"/>
        <rFont val="AA Amali"/>
      </rPr>
      <t>^</t>
    </r>
    <r>
      <rPr>
        <sz val="12"/>
        <rFont val="Calibri"/>
        <family val="2"/>
      </rPr>
      <t>25/2014</t>
    </r>
    <r>
      <rPr>
        <sz val="12"/>
        <rFont val="AA Amali"/>
      </rPr>
      <t xml:space="preserve"> wkqj wkqu; ld¾huKav,hg fkd.efkk fiajl jegqma &amp;</t>
    </r>
  </si>
  <si>
    <t>101-1-4</t>
  </si>
  <si>
    <t>101-2</t>
  </si>
  <si>
    <t>101-3</t>
  </si>
  <si>
    <t>Nrh;f;fg;gLk; nfhLg;gdT</t>
  </si>
  <si>
    <t>101-4</t>
  </si>
  <si>
    <t>101-5</t>
  </si>
  <si>
    <t>njhiyNgrp nfhLg;gdT</t>
  </si>
  <si>
    <t>101-6</t>
  </si>
  <si>
    <t>nrhj;J fld; tl;b</t>
  </si>
  <si>
    <t>101-7-1</t>
  </si>
  <si>
    <t>101-7-2</t>
  </si>
  <si>
    <t>101-8</t>
  </si>
  <si>
    <t>101-9-1</t>
  </si>
  <si>
    <t>101-9-2</t>
  </si>
  <si>
    <t>101-9-3</t>
  </si>
  <si>
    <t>102-1</t>
  </si>
  <si>
    <t>102-2</t>
  </si>
  <si>
    <t xml:space="preserve">&amp;`û×ÔÈ {$ ãûæØó </t>
  </si>
  <si>
    <t>103-1</t>
  </si>
  <si>
    <t>103-2</t>
  </si>
  <si>
    <t>103-9</t>
  </si>
  <si>
    <t>104-1</t>
  </si>
  <si>
    <t>104-2</t>
  </si>
  <si>
    <t>104-3</t>
  </si>
  <si>
    <t>105-1</t>
  </si>
  <si>
    <t>105-2-1</t>
  </si>
  <si>
    <t>105-2-2</t>
  </si>
  <si>
    <t>105-3-1</t>
  </si>
  <si>
    <t>105-3-2</t>
  </si>
  <si>
    <t>105-3-3</t>
  </si>
  <si>
    <t>105-3-4</t>
  </si>
  <si>
    <t>105-3-5</t>
  </si>
  <si>
    <t>105-4</t>
  </si>
  <si>
    <t>105-5-1</t>
  </si>
  <si>
    <t>105-5-2</t>
  </si>
  <si>
    <t>105-9</t>
  </si>
  <si>
    <t>106-1</t>
  </si>
  <si>
    <t>107-1</t>
  </si>
  <si>
    <t>107-2</t>
  </si>
  <si>
    <t>107-3</t>
  </si>
  <si>
    <t>,lkhw;wk; ngw;w cj;jpNahfj;jh;fspd; flDf;fhd Kw;gzk; nrYj;jy;</t>
  </si>
  <si>
    <t>107-9</t>
  </si>
  <si>
    <t>gpw</t>
  </si>
  <si>
    <t>108-1</t>
  </si>
  <si>
    <t>201-1-1</t>
  </si>
  <si>
    <t>201-1-2</t>
  </si>
  <si>
    <t>201-1-3</t>
  </si>
  <si>
    <t>ehshe;j&gt; mika Nrtfh; nfhLg;gdT</t>
  </si>
  <si>
    <t>201-1-5</t>
  </si>
  <si>
    <t>rptndhspghj tpNrl Nritf;fhd Ntjdk;</t>
  </si>
  <si>
    <t>201-2</t>
  </si>
  <si>
    <t>201-3</t>
  </si>
  <si>
    <t>201-4</t>
  </si>
  <si>
    <t>201-5</t>
  </si>
  <si>
    <t>njhiyNgrp fl;lzk;</t>
  </si>
  <si>
    <t>201-7-1</t>
  </si>
  <si>
    <t>201-7-3</t>
  </si>
  <si>
    <t>201-7-4</t>
  </si>
  <si>
    <t>Nkyjpf nfhLg;gdT</t>
  </si>
  <si>
    <t>201-8</t>
  </si>
  <si>
    <t>201-9-3</t>
  </si>
  <si>
    <t>202-1</t>
  </si>
  <si>
    <t>203-2</t>
  </si>
  <si>
    <t>203-3</t>
  </si>
  <si>
    <t>203-9</t>
  </si>
  <si>
    <t>204-1</t>
  </si>
  <si>
    <t>204-2</t>
  </si>
  <si>
    <t>204-5</t>
  </si>
  <si>
    <t>204-6</t>
  </si>
  <si>
    <t>204-7</t>
  </si>
  <si>
    <t>205-1</t>
  </si>
  <si>
    <t>205-3-1</t>
  </si>
  <si>
    <t>205-3-2</t>
  </si>
  <si>
    <t>ePh;</t>
  </si>
  <si>
    <t>205-3-4</t>
  </si>
  <si>
    <t>205-3-5</t>
  </si>
  <si>
    <t>205-6-1</t>
  </si>
  <si>
    <t>205-6-2</t>
  </si>
  <si>
    <t>205-6-4</t>
  </si>
  <si>
    <t>205-6-5</t>
  </si>
  <si>
    <t>205-9</t>
  </si>
  <si>
    <t>205-9-1</t>
  </si>
  <si>
    <t>208-1</t>
  </si>
  <si>
    <t>208-2</t>
  </si>
  <si>
    <t>301-1-1</t>
  </si>
  <si>
    <t>301-1-2</t>
  </si>
  <si>
    <t>301-2</t>
  </si>
  <si>
    <t>301-3</t>
  </si>
  <si>
    <t>301-4</t>
  </si>
  <si>
    <t>301-7-1</t>
  </si>
  <si>
    <t>301-7-3</t>
  </si>
  <si>
    <t>301-8</t>
  </si>
  <si>
    <t>302-1</t>
  </si>
  <si>
    <t>303-2</t>
  </si>
  <si>
    <t>304-1</t>
  </si>
  <si>
    <t>304-2</t>
  </si>
  <si>
    <t>304-4</t>
  </si>
  <si>
    <t>304-6</t>
  </si>
  <si>
    <t>304-7</t>
  </si>
  <si>
    <t>305-1</t>
  </si>
  <si>
    <t>305-3-4</t>
  </si>
  <si>
    <t>305-3-5</t>
  </si>
  <si>
    <t>305-9</t>
  </si>
  <si>
    <t>308-2</t>
  </si>
  <si>
    <t>íÙµ&amp;ß&lt;$</t>
  </si>
  <si>
    <t>401-1-1</t>
  </si>
  <si>
    <t>401-1-2</t>
  </si>
  <si>
    <t>401-2</t>
  </si>
  <si>
    <t>401-3</t>
  </si>
  <si>
    <t>401-8</t>
  </si>
  <si>
    <t>401-9-3</t>
  </si>
  <si>
    <t>402-1</t>
  </si>
  <si>
    <t>403-5</t>
  </si>
  <si>
    <t>403-9</t>
  </si>
  <si>
    <t>404-1</t>
  </si>
  <si>
    <t>404-2</t>
  </si>
  <si>
    <t>405-1</t>
  </si>
  <si>
    <t>405-3-1</t>
  </si>
  <si>
    <t>408-2</t>
  </si>
  <si>
    <t>503-6</t>
  </si>
  <si>
    <t>504-2</t>
  </si>
  <si>
    <t>505-3-1</t>
  </si>
  <si>
    <t>505-3-2</t>
  </si>
  <si>
    <t>505-4</t>
  </si>
  <si>
    <t>505-7</t>
  </si>
  <si>
    <t>505-9</t>
  </si>
  <si>
    <t>506-1</t>
  </si>
  <si>
    <t>Njrpa fld; mgptpUj;jp epjpak;</t>
  </si>
  <si>
    <t>601-1-1</t>
  </si>
  <si>
    <t>601-1-2</t>
  </si>
  <si>
    <t>601-2</t>
  </si>
  <si>
    <t>601-3</t>
  </si>
  <si>
    <t>601-6</t>
  </si>
  <si>
    <t>601-8</t>
  </si>
  <si>
    <t>601-9-3</t>
  </si>
  <si>
    <t>602-1</t>
  </si>
  <si>
    <t>603-1</t>
  </si>
  <si>
    <t>603-7</t>
  </si>
  <si>
    <t>E}yf nraw;ghL (rhd;wpjo; kw;Wk; gupR)</t>
  </si>
  <si>
    <t>603-8</t>
  </si>
  <si>
    <t>604-2</t>
  </si>
  <si>
    <t>605-1</t>
  </si>
  <si>
    <t>605-2</t>
  </si>
  <si>
    <t>605-3-1</t>
  </si>
  <si>
    <t>605-3-2</t>
  </si>
  <si>
    <t>605-4</t>
  </si>
  <si>
    <t>605-8</t>
  </si>
  <si>
    <t>605-9</t>
  </si>
  <si>
    <t>607-2</t>
  </si>
  <si>
    <t>607-9</t>
  </si>
  <si>
    <t>608-2-2</t>
  </si>
  <si>
    <t>1-81</t>
  </si>
  <si>
    <t>1-82</t>
  </si>
  <si>
    <t>1-83</t>
  </si>
  <si>
    <t>1-84</t>
  </si>
  <si>
    <t>2-81</t>
  </si>
  <si>
    <t>2-83</t>
  </si>
  <si>
    <t>2-84</t>
  </si>
  <si>
    <t>3-81</t>
  </si>
  <si>
    <t>3-82</t>
  </si>
  <si>
    <t>3-83</t>
  </si>
  <si>
    <t>3-84</t>
  </si>
  <si>
    <t>4-81</t>
  </si>
  <si>
    <t>4-82</t>
  </si>
  <si>
    <t>4-83</t>
  </si>
  <si>
    <t>4-84</t>
  </si>
  <si>
    <t>5-81</t>
  </si>
  <si>
    <t>5-82</t>
  </si>
  <si>
    <t>5-83</t>
  </si>
  <si>
    <t>5-84</t>
  </si>
  <si>
    <t>6-81</t>
  </si>
  <si>
    <t>6-83</t>
  </si>
  <si>
    <t>6-84</t>
  </si>
  <si>
    <t>109-1</t>
  </si>
  <si>
    <t>109-2</t>
  </si>
  <si>
    <t>109-3</t>
  </si>
  <si>
    <t>109-5</t>
  </si>
  <si>
    <t>109-6</t>
  </si>
  <si>
    <t>109-7</t>
  </si>
  <si>
    <t>109-10</t>
  </si>
  <si>
    <t>209-1</t>
  </si>
  <si>
    <t>209-2</t>
  </si>
  <si>
    <t xml:space="preserve">Mah;Ntj epiyaq;fs; mgptpUj;jp </t>
  </si>
  <si>
    <t>209-3</t>
  </si>
  <si>
    <t>309-1</t>
  </si>
  <si>
    <t>309-2</t>
  </si>
  <si>
    <t>409-1</t>
  </si>
  <si>
    <t>409-2</t>
  </si>
  <si>
    <t>ePh;tpepNahf jpl;lj;jpw;F ePh; Foha;fs; nfhs;tdT nra;jy;</t>
  </si>
  <si>
    <t>409-7</t>
  </si>
  <si>
    <t>509-1</t>
  </si>
  <si>
    <t>509-2</t>
  </si>
  <si>
    <t>509-3</t>
  </si>
  <si>
    <t>509-4</t>
  </si>
  <si>
    <t>609-1</t>
  </si>
  <si>
    <t>609-2</t>
  </si>
  <si>
    <t>E}yfj;jpw;F cgfuz nfhs;tdT</t>
  </si>
  <si>
    <t>609-3</t>
  </si>
  <si>
    <t>E}yf mgptpUj;jp</t>
  </si>
  <si>
    <t>609-4</t>
  </si>
  <si>
    <t>609-5</t>
  </si>
  <si>
    <t>k; tUlj;jpw;fhd tuT rhuhk;rk;</t>
  </si>
  <si>
    <r>
      <rPr>
        <sz val="10"/>
        <rFont val="Adaanaa"/>
        <family val="2"/>
      </rPr>
      <t>tUkhd gpuptpd; ngau;</t>
    </r>
    <r>
      <rPr>
        <sz val="10"/>
        <rFont val="T03ThibusTru"/>
      </rPr>
      <t xml:space="preserve"> </t>
    </r>
  </si>
  <si>
    <t>nghJ epu;thfk;</t>
  </si>
  <si>
    <t>Rfhjhu Nrit</t>
  </si>
  <si>
    <t>ePu; Nrit</t>
  </si>
  <si>
    <t>Vida cgNahf Nrit</t>
  </si>
  <si>
    <t>eyd;Gup Nrit</t>
  </si>
  <si>
    <t>$l;Lj;njhif</t>
  </si>
  <si>
    <t>tupg;gzk;</t>
  </si>
  <si>
    <t>thlif</t>
  </si>
  <si>
    <t>mDkjp gj;jpu fl;lzk;</t>
  </si>
  <si>
    <t>Nritf;fhd fl;lzk;</t>
  </si>
  <si>
    <t>gw;whizf; fl;lzk;</t>
  </si>
  <si>
    <t>Vida tUkhdk;</t>
  </si>
  <si>
    <t>kPz;Lk; tUk; tUkhd $l;Lj;njhif</t>
  </si>
  <si>
    <t>$l;Lj; njhif</t>
  </si>
  <si>
    <t>rk;gsKk; NtjdKk;</t>
  </si>
  <si>
    <t>gpuahz nryT</t>
  </si>
  <si>
    <t>cgfuz nryT</t>
  </si>
  <si>
    <t>%yjd nrhj;Jf;fis GJg;gpj;jYk; NgzYk;</t>
  </si>
  <si>
    <t>Nghf;Ftuj;J njhlu; gpizg;G</t>
  </si>
  <si>
    <t>tl;b Cf;Ftpg;G nfhLg;gdT</t>
  </si>
  <si>
    <t>Xa;¥jpak; ,isg;ghw;W eak; gzpf;nfhil</t>
  </si>
  <si>
    <t>kPz;L tUk; nryit tpl $ba njhif</t>
  </si>
  <si>
    <t>k; tUl %yjd tuT rhuk;rk;</t>
  </si>
  <si>
    <t>%yjd ngWif</t>
  </si>
  <si>
    <r>
      <t xml:space="preserve"> </t>
    </r>
    <r>
      <rPr>
        <b/>
        <sz val="15"/>
        <rFont val="Adaanaa"/>
        <family val="2"/>
      </rPr>
      <t>k; tUl %yjd nryT rhuk;rk;</t>
    </r>
  </si>
  <si>
    <t>%yjd nryT</t>
  </si>
  <si>
    <t>fld; kPs nrYj;jy;</t>
  </si>
  <si>
    <r>
      <t>àõÚÍæßõ×</t>
    </r>
    <r>
      <rPr>
        <b/>
        <sz val="14"/>
        <rFont val="Thibus24STru"/>
        <family val="2"/>
      </rPr>
      <t xml:space="preserve"> - </t>
    </r>
    <r>
      <rPr>
        <b/>
        <sz val="14"/>
        <rFont val="Adaanaa"/>
        <family val="2"/>
      </rPr>
      <t>Nkyjpf njhif</t>
    </r>
  </si>
  <si>
    <t>k];nfypah gpuNjr rig</t>
  </si>
  <si>
    <t>tUkhd FwpaPLk; tUkhd gpupT ngaUk;</t>
  </si>
  <si>
    <t>tupg;gzKk; tupAk;</t>
  </si>
  <si>
    <t>Fg;ig $sq;fSf;fhd tup</t>
  </si>
  <si>
    <t>tpNrl tup (kyry $l Fj;jif)</t>
  </si>
  <si>
    <r>
      <t xml:space="preserve">äæõÝ&lt; - </t>
    </r>
    <r>
      <rPr>
        <b/>
        <sz val="14"/>
        <rFont val="Adaanaa"/>
        <family val="2"/>
      </rPr>
      <t>nkhj;jk;</t>
    </r>
  </si>
  <si>
    <t>tpahghuk; (kPsnrYj;Jjy;)</t>
  </si>
  <si>
    <t>tpNrlfl;lzk;(rptndhsp ghj kiy tpsk;gu gyif)</t>
  </si>
  <si>
    <t>ngau; gyif tpsk;guk;</t>
  </si>
  <si>
    <t>Rw;W#oy; mDkjp gj;jpuk;</t>
  </si>
  <si>
    <r>
      <rPr>
        <sz val="12"/>
        <rFont val="Adaanaa"/>
        <family val="2"/>
      </rPr>
      <t>gjpT nra;jy; rhd;wpjy;</t>
    </r>
    <r>
      <rPr>
        <sz val="12"/>
        <rFont val="Baamini"/>
      </rPr>
      <t>&gt;</t>
    </r>
    <r>
      <rPr>
        <sz val="12"/>
        <rFont val="Adaanaa"/>
        <family val="2"/>
      </rPr>
      <t>guprPyiz(Rw;W</t>
    </r>
    <r>
      <rPr>
        <sz val="12"/>
        <rFont val="Baamini"/>
      </rPr>
      <t>#</t>
    </r>
    <r>
      <rPr>
        <sz val="12"/>
        <rFont val="Adaanaa"/>
        <family val="2"/>
      </rPr>
      <t>oy;)</t>
    </r>
  </si>
  <si>
    <t>jfd rhiy fl;lzk;</t>
  </si>
  <si>
    <t>kyk; mfw;Wk; thfdk;</t>
  </si>
  <si>
    <t>jz;lKk; gw;whizf;fl;ldKk;</t>
  </si>
  <si>
    <t>gw;whizf;fl;lzk;</t>
  </si>
  <si>
    <t>tUkhd khdpak;</t>
  </si>
  <si>
    <t>epu;thf kPs;ngWif</t>
  </si>
  <si>
    <t>KO nkhj;jk;-Rfhjhu Nrit</t>
  </si>
  <si>
    <t>ngsjpf jpl;lkply;</t>
  </si>
  <si>
    <t>tpw;gid (fl;bl guprPyiz)</t>
  </si>
  <si>
    <t>KO nkhj;jk;-ngsjpf jpl;lkply;</t>
  </si>
  <si>
    <t>ePu; fl;lzk;</t>
  </si>
  <si>
    <t>jz;lKk; gw;whiz fl;lzKk;</t>
  </si>
  <si>
    <t>gw;whiz fl;lzk; (ePh;)</t>
  </si>
  <si>
    <t>tpw;gid (ePh; tpz;zg;gk;)</t>
  </si>
  <si>
    <t>KO nkhj;jk;-ePu; fl;lzk;</t>
  </si>
  <si>
    <t>Vida nghJ cgNahf Nrit</t>
  </si>
  <si>
    <t>tpahghu ];jhgdk; (fil thlif)</t>
  </si>
  <si>
    <t>tpw;gid cupikia Fj;jiff;F tply;</t>
  </si>
  <si>
    <t>tpNrl Nrit fl;lzk; (thur;re;ij)</t>
  </si>
  <si>
    <t>jz;lg;gzKk; gw;whizf;fl;lzKk;</t>
  </si>
  <si>
    <t>gw;whizfl;lzk; (filaiw)</t>
  </si>
  <si>
    <t>KO nkhj;jk; - Vida nghJ cgNahf Nrit</t>
  </si>
  <si>
    <t>eyd;Gupr;Nrit trjp</t>
  </si>
  <si>
    <t>Nfspf;if tup</t>
  </si>
  <si>
    <t>mwtplf;$ba fl;lzk;</t>
  </si>
  <si>
    <t>jz;lKk; gw;whizf;fl;lzKk;</t>
  </si>
  <si>
    <t>gioa gj;jphpif rQ;rpif tpw;gid</t>
  </si>
  <si>
    <t>epu;thf kPs; ngWif</t>
  </si>
  <si>
    <t>KO nkhj;jk; - kPz;L tUk; tUkhdk;</t>
  </si>
  <si>
    <r>
      <rPr>
        <b/>
        <sz val="12"/>
        <rFont val="Adaanaa"/>
        <family val="2"/>
      </rPr>
      <t>nghJ epu;thfKk;</t>
    </r>
    <r>
      <rPr>
        <b/>
        <sz val="12"/>
        <rFont val="Calibri"/>
        <family val="2"/>
        <scheme val="minor"/>
      </rPr>
      <t>,</t>
    </r>
    <r>
      <rPr>
        <b/>
        <sz val="12"/>
        <rFont val="Adaanaa"/>
        <family val="2"/>
      </rPr>
      <t>cj;jpNahfj;ju; NritAk;</t>
    </r>
  </si>
  <si>
    <t>nrytpd FwpaPLk;</t>
  </si>
  <si>
    <t>rk;gsKk; nfhLg;gdTk;</t>
  </si>
  <si>
    <t>rPUil nfhLg;gdT</t>
  </si>
  <si>
    <t>NuhdpNah nfhLg;gdT</t>
  </si>
  <si>
    <t>nrytpd FwpaPLk; nrytpd gpupT ngaUk;</t>
  </si>
  <si>
    <t>cj;jpNahfj;ju;fSf;fhd gapw;rp Ntiyj;jpl;lk;</t>
  </si>
  <si>
    <t>Vida vhpnghUs;&gt; fs nfhLg;gdT</t>
  </si>
  <si>
    <t>gazr;nryT</t>
  </si>
  <si>
    <t>ntspehl;L gazr; nryT</t>
  </si>
  <si>
    <r>
      <t>tpepNahfKk;</t>
    </r>
    <r>
      <rPr>
        <b/>
        <sz val="12"/>
        <rFont val="Cambria"/>
        <family val="1"/>
        <scheme val="major"/>
      </rPr>
      <t>,</t>
    </r>
    <r>
      <rPr>
        <b/>
        <sz val="12"/>
        <rFont val="Adaanaa"/>
        <family val="2"/>
      </rPr>
      <t>cgfuzq;fSk;</t>
    </r>
  </si>
  <si>
    <r>
      <rPr>
        <sz val="12"/>
        <rFont val="Adaanaa"/>
        <family val="2"/>
      </rPr>
      <t>fhfpjhjpfSk;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fhupahya cgfuzq;fSk;</t>
    </r>
  </si>
  <si>
    <t xml:space="preserve">vupg;nghUs; </t>
  </si>
  <si>
    <t>Vida fsQ;rpa cgfuzk;</t>
  </si>
  <si>
    <r>
      <t>fl;bl trjp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 xml:space="preserve">Vida %yjd nrhj;Jf;fis GJg;gpj;jYk; NgzYk; </t>
    </r>
  </si>
  <si>
    <r>
      <rPr>
        <b/>
        <sz val="12"/>
        <rFont val="Adaanaa"/>
        <family val="2"/>
      </rPr>
      <t>Nghf;Ftuj;J</t>
    </r>
    <r>
      <rPr>
        <b/>
        <sz val="12"/>
        <rFont val="Cambria"/>
        <family val="1"/>
        <scheme val="major"/>
      </rPr>
      <t>,</t>
    </r>
    <r>
      <rPr>
        <b/>
        <sz val="12"/>
        <rFont val="Adaanaa"/>
        <family val="2"/>
      </rPr>
      <t>njhlu;gpizg;G gad;ghl;L Nritfs;</t>
    </r>
  </si>
  <si>
    <t>Nghf;Ftuj;J</t>
  </si>
  <si>
    <t>Kj;jpiu</t>
  </si>
  <si>
    <t>kpd;rhuk;</t>
  </si>
  <si>
    <t>ePu;</t>
  </si>
  <si>
    <t>njhiyg;Ngrp</t>
  </si>
  <si>
    <t>cgrupg;G nryT</t>
  </si>
  <si>
    <t>thfd mDkjp gj;jpuk;</t>
  </si>
  <si>
    <t>thfd fhg;GWjp</t>
  </si>
  <si>
    <t>mr;Rg;gjpj;jy;</t>
  </si>
  <si>
    <t>tof;fwpQu; fl;lzk;</t>
  </si>
  <si>
    <t>Vidait</t>
  </si>
  <si>
    <r>
      <rPr>
        <b/>
        <sz val="12"/>
        <rFont val="Adaanaa"/>
        <family val="2"/>
      </rPr>
      <t>tl;b</t>
    </r>
    <r>
      <rPr>
        <b/>
        <sz val="12"/>
        <rFont val="Cambria"/>
        <family val="1"/>
        <scheme val="major"/>
      </rPr>
      <t>,</t>
    </r>
    <r>
      <rPr>
        <b/>
        <sz val="12"/>
        <rFont val="Adaanaa"/>
        <family val="2"/>
      </rPr>
      <t>Cf;Ftpg;G nfhLg;gdT</t>
    </r>
  </si>
  <si>
    <t>cjtpj;njhif (Gifapuj mDkjp gj;jpuk;)</t>
  </si>
  <si>
    <r>
      <rPr>
        <sz val="12"/>
        <rFont val="Adaanaa"/>
        <family val="2"/>
      </rPr>
      <t>eyd;Gup nfhLg;gdT</t>
    </r>
    <r>
      <rPr>
        <sz val="12"/>
        <rFont val="T03ThibusTru"/>
      </rPr>
      <t xml:space="preserve"> (</t>
    </r>
    <r>
      <rPr>
        <sz val="12"/>
        <rFont val="Bamini"/>
        <family val="2"/>
      </rPr>
      <t>Nrtfh; fld; kw;Wk; Vida)</t>
    </r>
  </si>
  <si>
    <t>KO nkhj;jk; - nghJ epu;thfk;</t>
  </si>
  <si>
    <r>
      <t>rk;gsKk; NtjdKk; (</t>
    </r>
    <r>
      <rPr>
        <sz val="12"/>
        <rFont val="Cambria"/>
        <family val="1"/>
        <scheme val="major"/>
      </rPr>
      <t xml:space="preserve">25/2014 </t>
    </r>
    <r>
      <rPr>
        <sz val="12"/>
        <rFont val="Adaanaa"/>
        <family val="2"/>
      </rPr>
      <t>mika mDkjpf;fg;gl;l cj;jpNahfj;jh;fSf;fhf tutiof;fg;glhj rk;gsk;)</t>
    </r>
  </si>
  <si>
    <t>tho;f;ifr; nryT nfhLg;gdT</t>
  </si>
  <si>
    <t>nkhopawpT</t>
  </si>
  <si>
    <t>tpNrl nfhLg;gzT</t>
  </si>
  <si>
    <r>
      <rPr>
        <sz val="12"/>
        <rFont val="Adaanaa"/>
        <family val="2"/>
      </rPr>
      <t>Nkyjpf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tpLKiw nfhLg;gdT</t>
    </r>
  </si>
  <si>
    <t>Vida nfhLg;gdT</t>
  </si>
  <si>
    <t>Mau;Ntj kUe;J nfhLj;jy;</t>
  </si>
  <si>
    <r>
      <t>%yjd nrhj;Jf;fspd;</t>
    </r>
    <r>
      <rPr>
        <b/>
        <sz val="12"/>
        <rFont val="Cambria"/>
        <family val="1"/>
        <scheme val="major"/>
      </rPr>
      <t>,</t>
    </r>
    <r>
      <rPr>
        <b/>
        <sz val="12"/>
        <rFont val="Adaanaa"/>
        <family val="2"/>
      </rPr>
      <t>GJg;gpg;Gk; NgzYk;</t>
    </r>
  </si>
  <si>
    <r>
      <t>thfd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,ae;jpuq;fis GJg;gpj;jYk; NgzYk;</t>
    </r>
  </si>
  <si>
    <r>
      <rPr>
        <sz val="12"/>
        <rFont val="Adaanaa"/>
        <family val="2"/>
      </rPr>
      <t>fl;blq;fs; Vida Kyjd nrhj;Jf;fs;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kyry$lk;</t>
    </r>
  </si>
  <si>
    <t>fhz; GJg;gpj;jy; Ngzy;</t>
  </si>
  <si>
    <t>kpd;rhuk; (Mau;Ntj rhiy)</t>
  </si>
  <si>
    <t>nlf;lu; mDkjp gj;jpuk;</t>
  </si>
  <si>
    <t>Neha; jLg;G eltbf;if</t>
  </si>
  <si>
    <t>tPl;L thlif</t>
  </si>
  <si>
    <r>
      <t>Rw;W</t>
    </r>
    <r>
      <rPr>
        <sz val="12"/>
        <rFont val="Baamini"/>
      </rPr>
      <t>#</t>
    </r>
    <r>
      <rPr>
        <sz val="12"/>
        <rFont val="Adaanaa"/>
        <family val="2"/>
      </rPr>
      <t>oy; eltbf;iffs;</t>
    </r>
  </si>
  <si>
    <t>cj;jpNahfj;ju;fspd; Nritf;fhf mur epWtdq;fspd; nfhLg;gdT</t>
  </si>
  <si>
    <t>Copau; Nrkyhgepjp</t>
  </si>
  <si>
    <t>KO nkhj;jk; - Rfhjhu Nrit</t>
  </si>
  <si>
    <t>ngsjPf jpl;lkply;</t>
  </si>
  <si>
    <r>
      <t>rk;gsKk; NtjdKk; (</t>
    </r>
    <r>
      <rPr>
        <sz val="12"/>
        <rFont val="Cambria"/>
        <family val="1"/>
        <scheme val="major"/>
      </rPr>
      <t>25/2014</t>
    </r>
    <r>
      <rPr>
        <sz val="12"/>
        <rFont val="Adaanaa"/>
        <family val="2"/>
      </rPr>
      <t xml:space="preserve"> mika mDkjpf;fg;gl;l cj;jpNahfj;jh;fSf;fhf tutiof;fg;glhj rk;gsk;)</t>
    </r>
  </si>
  <si>
    <t>tho;f;ifr; nryT</t>
  </si>
  <si>
    <t>nkhopawpT nfhLg;gdT</t>
  </si>
  <si>
    <t>tpNrlnfhLg;gdT</t>
  </si>
  <si>
    <t>Nkyjpf Neu nfhLg;gdTk; tpLKiw nfhLg;gdTk;</t>
  </si>
  <si>
    <t>gazr; nryT</t>
  </si>
  <si>
    <t>tpepNahfKk; cgfuzKk;</t>
  </si>
  <si>
    <t>vupg;nghUs;</t>
  </si>
  <si>
    <t>Vida fsQ;rpa rhiy cgfuzq;fs;</t>
  </si>
  <si>
    <t>%yjd nrhj;Jf;ftpd; GJg;gpg;Gk; NgzYk;</t>
  </si>
  <si>
    <r>
      <rPr>
        <sz val="12"/>
        <rFont val="Adaanaa"/>
        <family val="2"/>
      </rPr>
      <t>thfd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,ae;jpu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cgfuz GJgpg;Gk; NgzYk;</t>
    </r>
  </si>
  <si>
    <t>fl;blq;fs; Vida %yjd nrhj;Jf;fs; GJg;gpj;jy;</t>
  </si>
  <si>
    <t>%yjd nrhj;Jf;fspd; GJg;gpj;jYk; NgzYk;</t>
  </si>
  <si>
    <r>
      <rPr>
        <sz val="12"/>
        <rFont val="Adaanaa"/>
        <family val="2"/>
      </rPr>
      <t>Vidait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rpukjhdk;</t>
    </r>
  </si>
  <si>
    <t>Nrkyhgepjp</t>
  </si>
  <si>
    <r>
      <rPr>
        <sz val="12"/>
        <rFont val="Bamini"/>
        <family val="2"/>
      </rPr>
      <t>ePh;f;Foha; kw;Wk;</t>
    </r>
    <r>
      <rPr>
        <sz val="12"/>
        <rFont val="Bamini"/>
        <family val="2"/>
      </rPr>
      <t xml:space="preserve"> nfhs;tdT</t>
    </r>
  </si>
  <si>
    <t>ePu;gpuptpw;Fw;a fsQ;rpa rhiy</t>
  </si>
  <si>
    <t>Xa;T+jpak; gzpf;nfhil</t>
  </si>
  <si>
    <t>Nrkyhg epjp</t>
  </si>
  <si>
    <t>KOnkhj;jk; - ePu;Nrit</t>
  </si>
  <si>
    <t>nghJgad;ghl;L Nrit</t>
  </si>
  <si>
    <t>Nghf;Ftuj;J njhlu;gpizg;G gad;ghl;L Nritfa;</t>
  </si>
  <si>
    <t>kpd;rhuk; (khu;f;fl;)</t>
  </si>
  <si>
    <t>ePu;(nghJ ,lk;)</t>
  </si>
  <si>
    <t>nld;lu;</t>
  </si>
  <si>
    <t>kpd;tpsf;F nghUj;Jjy; kw;Wk; ePu; Foha; nghUj;Jjy;</t>
  </si>
  <si>
    <t>Konkhj;jk; - nghJgad;ghl;L Nrit</t>
  </si>
  <si>
    <t xml:space="preserve"> (kpd; tpsf;Ffs;)</t>
  </si>
  <si>
    <r>
      <t>fhfpjhjpfSk;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fhupahya cgfuzq;fSk;</t>
    </r>
  </si>
  <si>
    <r>
      <t>gj;jpupiffSk;</t>
    </r>
    <r>
      <rPr>
        <sz val="11.75"/>
        <rFont val="Cambria"/>
        <family val="1"/>
        <scheme val="major"/>
      </rPr>
      <t>,</t>
    </r>
    <r>
      <rPr>
        <sz val="11.75"/>
        <rFont val="Adaanaa"/>
        <family val="2"/>
      </rPr>
      <t>rQ;rpiffSk;</t>
    </r>
  </si>
  <si>
    <t>njhlu;gpidg;G Nrit - njhiyg;Ngrp</t>
  </si>
  <si>
    <t>kpd;rhuk; (rdr%f epiyak;)</t>
  </si>
  <si>
    <t>E}yf mgptpUj;jp Ntiyj;jpl;lk;</t>
  </si>
  <si>
    <t>cgrupg;G</t>
  </si>
  <si>
    <t>tUkhd khdpak; cjtpj;njhif</t>
  </si>
  <si>
    <t>eyd;Gup nfhLg;gdT</t>
  </si>
  <si>
    <t>Xa;t+jpak; gq;fspg;Gj; njhif</t>
  </si>
  <si>
    <t>tUlj;jpw;fhd kPz;LtUk; nryT (rhuk;rk;)kjpg;gPL</t>
  </si>
  <si>
    <t>nghJ epu;thfKk; cj;jpNahfj;ju; NritAk;</t>
  </si>
  <si>
    <t>cgfuznryT</t>
  </si>
  <si>
    <t>Nghf;Ftuj;J njhlu;gpizg;G</t>
  </si>
  <si>
    <t>murpiw khdpak; re;jh cjtpj;njhif</t>
  </si>
  <si>
    <t>kPz;LtUk; nryT $l;Lj;njhif</t>
  </si>
  <si>
    <r>
      <t>nghJ epu;thfKk</t>
    </r>
    <r>
      <rPr>
        <b/>
        <sz val="12"/>
        <rFont val="Cambria"/>
        <family val="1"/>
        <scheme val="major"/>
      </rPr>
      <t>,</t>
    </r>
    <r>
      <rPr>
        <b/>
        <sz val="12"/>
        <rFont val="Adaanaa"/>
        <family val="2"/>
      </rPr>
      <t>; cj;jpNahfj;ju; NritAk;</t>
    </r>
  </si>
  <si>
    <t>khdpak;</t>
  </si>
  <si>
    <t>fld; (Njrpa fld; mgptpUj;jp epjpak;)</t>
  </si>
  <si>
    <t>%yjd nrhj;Jf;fs; tpw;gid</t>
  </si>
  <si>
    <t>Vidait(cjtpj;njhif)</t>
  </si>
  <si>
    <t>%yjd tUkhd rhuk;rj;jpw;F mika ngWtdT</t>
  </si>
  <si>
    <t>Vf;fh;</t>
  </si>
  <si>
    <t>nraw;jpl;l tup</t>
  </si>
  <si>
    <t>thfdk; (Jtpr;rf;futz;bf;fhf)</t>
  </si>
  <si>
    <t>jz;lg;gzk;</t>
  </si>
  <si>
    <t>nraw;ghl;L tUkhdk; Kj;jpiu</t>
  </si>
  <si>
    <t>tUkhd thp</t>
  </si>
  <si>
    <t>epHthf kPs;ngUif</t>
  </si>
  <si>
    <t>KO nkhj;jk;</t>
  </si>
  <si>
    <t>rk;gskKk; NtjdKk;</t>
  </si>
  <si>
    <t>nghJ epHthfKk; cj;jpNahfj;jh; Nrit</t>
  </si>
  <si>
    <t>%yjd nryT ePu; tpepNahf jpl;lk;</t>
  </si>
  <si>
    <t>efu myq;fhuk;</t>
  </si>
  <si>
    <t>%yjd nryT rhuhk;rj;jpw;F mika nfhLg;gdT</t>
  </si>
  <si>
    <t>mR;;Rg;;gjpj;jy;</t>
  </si>
  <si>
    <t>303-9</t>
  </si>
  <si>
    <t>2019 &lt;ÌÂµ×ß à`&amp;ßõµÈùßõÝ&lt;</t>
  </si>
  <si>
    <t>2019 kjpg;gPL</t>
  </si>
  <si>
    <r>
      <rPr>
        <sz val="12"/>
        <rFont val="Bamini"/>
        <family val="2"/>
      </rPr>
      <t>nghJ re;ij fl;blk;</t>
    </r>
    <r>
      <rPr>
        <sz val="12"/>
        <rFont val="T03ThibusTru"/>
      </rPr>
      <t xml:space="preserve"> </t>
    </r>
  </si>
  <si>
    <t>309-1-1</t>
  </si>
  <si>
    <t>පළාත් නිශ්චිත සංවර්ධන ප්‍රධාන</t>
  </si>
  <si>
    <t>309-1-2</t>
  </si>
  <si>
    <t>පළාත් සභා මන්ත්‍රී ආධාර</t>
  </si>
  <si>
    <t>309-1-3</t>
  </si>
  <si>
    <t>වතු යටිතල පහසුකම්</t>
  </si>
  <si>
    <t>309-1-4</t>
  </si>
  <si>
    <t>විශේෂ ආර්ථික යටිතල පහසුකම් සංවර්ධන වැඩසටහන්</t>
  </si>
  <si>
    <t>309-1-5</t>
  </si>
  <si>
    <t>අමාත්‍යංශ සංවර්ධන වැඩසටහන්</t>
  </si>
  <si>
    <t>309-1-6</t>
  </si>
  <si>
    <t>සභා අරමුදල්</t>
  </si>
  <si>
    <t>309-1-7</t>
  </si>
  <si>
    <t>වෙනත්</t>
  </si>
  <si>
    <t>tpNrl mDkjpgj;jpu fl;lzk; (gpw)</t>
  </si>
  <si>
    <t>tl;b Nrtfu; fld;</t>
  </si>
  <si>
    <t>Vidait (thfdq;fs; kw;Wk; fhy;eilfSf;fhd tup)</t>
  </si>
  <si>
    <r>
      <rPr>
        <sz val="12"/>
        <rFont val="Adaanaa"/>
        <family val="2"/>
      </rPr>
      <t>tpw;gid (Rw;W</t>
    </r>
    <r>
      <rPr>
        <sz val="12"/>
        <rFont val="Baamini"/>
      </rPr>
      <t>#oy; mDkjp gj;jpuk;)</t>
    </r>
  </si>
  <si>
    <r>
      <t>tjptplk; (cj;jpNahfg;</t>
    </r>
    <r>
      <rPr>
        <sz val="12"/>
        <rFont val="Adaanaa"/>
        <family val="2"/>
      </rPr>
      <t>©</t>
    </r>
    <r>
      <rPr>
        <sz val="12"/>
        <rFont val="Adaanaa"/>
        <family val="2"/>
      </rPr>
      <t>u;t ,y;yk;)</t>
    </r>
  </si>
  <si>
    <t xml:space="preserve">Fj;jiff;F tply; (k];nfypah ikjhdk; thliff;F tply); </t>
  </si>
  <si>
    <r>
      <t>thliff;F toq;fs; (ePh; gTrh;&gt; fy;Nuhy;&gt;</t>
    </r>
    <r>
      <rPr>
        <sz val="12"/>
        <rFont val="Cambria"/>
        <family val="1"/>
        <scheme val="major"/>
      </rPr>
      <t>JCB</t>
    </r>
    <r>
      <rPr>
        <sz val="12"/>
        <rFont val="FMBindumathi"/>
      </rPr>
      <t>"</t>
    </r>
    <r>
      <rPr>
        <sz val="12"/>
        <rFont val="Adaanaa"/>
        <family val="2"/>
      </rPr>
      <t>bgu;</t>
    </r>
    <r>
      <rPr>
        <sz val="12"/>
        <rFont val="FMBindumathi"/>
      </rPr>
      <t>"</t>
    </r>
    <r>
      <rPr>
        <sz val="12"/>
        <rFont val="Adaanaa"/>
        <family val="2"/>
      </rPr>
      <t>nlf;lu; Gy; ntl;Lk; ,ae;jpuk;)</t>
    </r>
  </si>
  <si>
    <r>
      <t>thliff;F tply; (ey;yjz;zp nghJ kyry$lk;</t>
    </r>
    <r>
      <rPr>
        <sz val="12"/>
        <rFont val="Adaanaa"/>
        <family val="2"/>
      </rPr>
      <t>&gt;thfd epWj;Jkplk;</t>
    </r>
    <r>
      <rPr>
        <sz val="12"/>
        <rFont val="Adaanaa"/>
        <family val="2"/>
      </rPr>
      <t>)</t>
    </r>
  </si>
  <si>
    <r>
      <t>Kr;rf;fu tz;b</t>
    </r>
    <r>
      <rPr>
        <sz val="12"/>
        <rFont val="FMBindumathi"/>
      </rPr>
      <t>"</t>
    </r>
    <r>
      <rPr>
        <sz val="12"/>
        <rFont val="Adaanaa"/>
        <family val="2"/>
      </rPr>
      <t>Ntd;</t>
    </r>
    <r>
      <rPr>
        <sz val="12"/>
        <rFont val="FMBindumathi"/>
      </rPr>
      <t>"</t>
    </r>
    <r>
      <rPr>
        <sz val="12"/>
        <rFont val="Adaanaa"/>
        <family val="2"/>
      </rPr>
      <t>nyhup epWj;Jkpl fl;lzk;</t>
    </r>
  </si>
  <si>
    <t>mwtplf;$ba fl;lzk;- (kpd;rhu NfhGuk;&gt; njhiyj;njhlh;G NfhGuk;)</t>
  </si>
  <si>
    <t>mwtplf;$ba fl;lzk; (ePh; tpepNahfk; toq;fs;)</t>
  </si>
  <si>
    <t>mwtplf;$ba fl;lzk; jPghtsp fhzp thlif</t>
  </si>
  <si>
    <t>tpw;gid(E}yf tpz;zg;ggj;jpuk; kw;Wk; GJg;gpj;jYf;fhd tpz;zg;ggj;jpuk;)</t>
  </si>
  <si>
    <t>KO nkhj;jk; - eyd;Gupr; Nrit trjp</t>
  </si>
  <si>
    <t>gapw;rpahsu;fSf;fhd nfhLg;gdT</t>
  </si>
  <si>
    <t>nfsut cWg;gpdu;fSf;fhd nfhLg;gdT</t>
  </si>
  <si>
    <r>
      <t>Nkyjpf Neu nfhLg;gdTk;</t>
    </r>
    <r>
      <rPr>
        <sz val="11"/>
        <rFont val="Cambria"/>
        <family val="1"/>
        <scheme val="major"/>
      </rPr>
      <t>,</t>
    </r>
    <r>
      <rPr>
        <sz val="11"/>
        <rFont val="Adaanaa"/>
        <family val="2"/>
      </rPr>
      <t xml:space="preserve">tpLKiw jpd nfhLg;gdTk; </t>
    </r>
  </si>
  <si>
    <r>
      <rPr>
        <sz val="12"/>
        <rFont val="Bamini"/>
        <family val="2"/>
      </rPr>
      <t>nghJ re;ij fl;blk;</t>
    </r>
    <r>
      <rPr>
        <sz val="12"/>
        <rFont val="T03ThibusTru"/>
      </rPr>
      <t xml:space="preserve"> (</t>
    </r>
    <r>
      <rPr>
        <sz val="12"/>
        <rFont val="Bamini"/>
        <family val="2"/>
      </rPr>
      <t>k];nfypah&gt; ;)</t>
    </r>
  </si>
  <si>
    <t>mur rhh;gw;w epWtdq;fspd; epjpak;</t>
  </si>
  <si>
    <t xml:space="preserve">mur rhh;gw;w epWtdq;fspd; epjpak; </t>
  </si>
  <si>
    <t>rig epjpak;</t>
  </si>
  <si>
    <t>ප්‍රාග්ධන වැය</t>
  </si>
  <si>
    <t>භෞතික සැලසුම්</t>
  </si>
  <si>
    <t>විශ්‍රාම වැටුප් විශ්‍රාම ප්‍රතිලාභ හා පාරිතෝෂික</t>
  </si>
  <si>
    <t>Xa;Tjpak; ,isg;ghw;W eak; gzpf;nfhil</t>
  </si>
  <si>
    <t>gjpT nra;jy; rhd;wpjo;</t>
  </si>
  <si>
    <t>gw;whizf;fl;lk; - (tPjtup kw;Wk; Vf;fu; tup)</t>
  </si>
  <si>
    <r>
      <t>tpahghu tup (gp.r fl;lisr; rl;l ,y 152)
1</t>
    </r>
    <r>
      <rPr>
        <sz val="12"/>
        <rFont val="Arial"/>
        <family val="2"/>
      </rPr>
      <t xml:space="preserve">% </t>
    </r>
    <r>
      <rPr>
        <sz val="12"/>
        <rFont val="Adaanaa"/>
        <family val="2"/>
      </rPr>
      <t>tup cl;gl</t>
    </r>
  </si>
  <si>
    <t>tpahghuk; (mwtplg;gl;lJ) (gp.r fl;lisr; rl;l ,y 149)</t>
  </si>
  <si>
    <r>
      <rPr>
        <sz val="12"/>
        <rFont val="Adaanaa"/>
        <family val="2"/>
      </rPr>
      <t>mwtplf;$ba fl;lzk; (Fg;ig $sq;fs; mfw;wy;</t>
    </r>
    <r>
      <rPr>
        <sz val="12"/>
        <rFont val="Adaanaa"/>
        <family val="2"/>
      </rPr>
      <t>)</t>
    </r>
  </si>
  <si>
    <t>gjpT nra;jy; rhd;wpjo; guprPyid</t>
  </si>
  <si>
    <r>
      <t>Nkyjpf Neu nfhLg;gdTk;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tpLKiw jpd nfhLg;gzTk; (25</t>
    </r>
    <r>
      <rPr>
        <sz val="12"/>
        <rFont val="Arial"/>
        <family val="2"/>
      </rPr>
      <t>/</t>
    </r>
    <r>
      <rPr>
        <sz val="12"/>
        <rFont val="Adaanaa"/>
        <family val="2"/>
      </rPr>
      <t>2014 mika mDkjpf;fg;gl;l cj;jpNahfj;jh;fSf;fhf tutiof;fg;glhj rk;gsk;)</t>
    </r>
  </si>
  <si>
    <r>
      <rPr>
        <b/>
        <sz val="12"/>
        <rFont val="Adaanaa"/>
        <family val="2"/>
      </rPr>
      <t>%yjd nrhj;Jf;fspd;</t>
    </r>
    <r>
      <rPr>
        <b/>
        <sz val="12"/>
        <rFont val="Cambria"/>
        <family val="1"/>
        <scheme val="major"/>
      </rPr>
      <t xml:space="preserve">, </t>
    </r>
    <r>
      <rPr>
        <b/>
        <sz val="12"/>
        <rFont val="Adaanaa"/>
        <family val="2"/>
      </rPr>
      <t>GJg;gpg;Gk; NgzYk;</t>
    </r>
  </si>
  <si>
    <r>
      <rPr>
        <sz val="12"/>
        <rFont val="Adaanaa"/>
        <family val="2"/>
      </rPr>
      <t>thfd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,ae;jpu</t>
    </r>
    <r>
      <rPr>
        <sz val="12"/>
        <rFont val="Cambria"/>
        <family val="1"/>
        <scheme val="major"/>
      </rPr>
      <t xml:space="preserve">, </t>
    </r>
    <r>
      <rPr>
        <sz val="12"/>
        <rFont val="Adaanaa"/>
        <family val="2"/>
      </rPr>
      <t>cgfuz GJg;gpg;Gk;</t>
    </r>
    <r>
      <rPr>
        <sz val="12"/>
        <rFont val="Cambria"/>
        <family val="1"/>
        <scheme val="major"/>
      </rPr>
      <t xml:space="preserve">, </t>
    </r>
    <r>
      <rPr>
        <sz val="12"/>
        <rFont val="Adaanaa"/>
        <family val="2"/>
      </rPr>
      <t>NgzYk;</t>
    </r>
  </si>
  <si>
    <t>rig nrhj;Jf;fis mstPL nra;jYk; GJg;gpj;jYk;</t>
  </si>
  <si>
    <t>Nritf;fhd mur epWtd nfhLg;gdT (fzf;F guprPyid fl;lzk; msitf;fl;lzk;)</t>
  </si>
  <si>
    <r>
      <rPr>
        <sz val="12"/>
        <rFont val="Adaanaa"/>
        <family val="2"/>
      </rPr>
      <t>tl;b</t>
    </r>
    <r>
      <rPr>
        <sz val="12"/>
        <rFont val="Cambria"/>
        <family val="1"/>
        <scheme val="major"/>
      </rPr>
      <t xml:space="preserve">, </t>
    </r>
    <r>
      <rPr>
        <sz val="12"/>
        <rFont val="Adaanaa"/>
        <family val="2"/>
      </rPr>
      <t>Cf;Ftpg;G nfhLg;gdT</t>
    </r>
  </si>
  <si>
    <r>
      <rPr>
        <b/>
        <sz val="12"/>
        <rFont val="Adaanaa"/>
        <family val="2"/>
      </rPr>
      <t>tUkhd khdpak;</t>
    </r>
    <r>
      <rPr>
        <b/>
        <sz val="12"/>
        <rFont val="Cambria"/>
        <family val="1"/>
        <scheme val="major"/>
      </rPr>
      <t xml:space="preserve">, </t>
    </r>
    <r>
      <rPr>
        <b/>
        <sz val="12"/>
        <rFont val="Adaanaa"/>
        <family val="2"/>
      </rPr>
      <t>cjtpj;njhif</t>
    </r>
  </si>
  <si>
    <r>
      <t>Xa;¥jpak;</t>
    </r>
    <r>
      <rPr>
        <b/>
        <sz val="12"/>
        <rFont val="Cambria"/>
        <family val="1"/>
        <scheme val="major"/>
      </rPr>
      <t xml:space="preserve">, </t>
    </r>
    <r>
      <rPr>
        <b/>
        <sz val="12"/>
        <rFont val="Adaanaa"/>
        <family val="2"/>
      </rPr>
      <t>gzpf;nfhil</t>
    </r>
  </si>
  <si>
    <r>
      <rPr>
        <sz val="12"/>
        <rFont val="Adaanaa"/>
        <family val="2"/>
      </rPr>
      <t>Xa;¥jpak;</t>
    </r>
    <r>
      <rPr>
        <sz val="12"/>
        <rFont val="Cambria"/>
        <family val="1"/>
        <scheme val="major"/>
      </rPr>
      <t xml:space="preserve">, </t>
    </r>
    <r>
      <rPr>
        <sz val="12"/>
        <rFont val="Adaanaa"/>
        <family val="2"/>
      </rPr>
      <t>gq;fspg;Gj;njhif</t>
    </r>
  </si>
  <si>
    <r>
      <t>tpepNahfKk;</t>
    </r>
    <r>
      <rPr>
        <b/>
        <sz val="12"/>
        <rFont val="Cambria"/>
        <family val="1"/>
        <scheme val="major"/>
      </rPr>
      <t xml:space="preserve">, </t>
    </r>
    <r>
      <rPr>
        <b/>
        <sz val="12"/>
        <rFont val="Adaanaa"/>
        <family val="2"/>
      </rPr>
      <t>cgfuzKk;</t>
    </r>
  </si>
  <si>
    <t>vupg;nghUs; (buf;lu;)</t>
  </si>
  <si>
    <t>Vida fsQ;rpa nghUl;fs ;(Rfhjhu gpupT)</t>
  </si>
  <si>
    <r>
      <t>%yjd nrhj;Jf;fspd;</t>
    </r>
    <r>
      <rPr>
        <sz val="11"/>
        <rFont val="Cambria"/>
        <family val="1"/>
        <scheme val="major"/>
      </rPr>
      <t xml:space="preserve">, </t>
    </r>
    <r>
      <rPr>
        <sz val="11"/>
        <rFont val="Adaanaa"/>
        <family val="2"/>
      </rPr>
      <t>GJg;gpg;Gk; NgzYk;</t>
    </r>
  </si>
  <si>
    <t>fhg;GWjp gzk; (nlf;lu;)</t>
  </si>
  <si>
    <r>
      <t>Xa;¥jpak;</t>
    </r>
    <r>
      <rPr>
        <sz val="12"/>
        <rFont val="Cambria"/>
        <family val="1"/>
        <scheme val="major"/>
      </rPr>
      <t xml:space="preserve">, </t>
    </r>
    <r>
      <rPr>
        <sz val="12"/>
        <rFont val="Adaanaa"/>
        <family val="2"/>
      </rPr>
      <t>gq;fspg;Gj;njhif</t>
    </r>
  </si>
  <si>
    <r>
      <rPr>
        <sz val="12"/>
        <rFont val="Adaanaa"/>
        <family val="2"/>
      </rPr>
      <t>thfd</t>
    </r>
    <r>
      <rPr>
        <sz val="12"/>
        <rFont val="Cambria"/>
        <family val="1"/>
        <scheme val="major"/>
      </rPr>
      <t xml:space="preserve"> </t>
    </r>
    <r>
      <rPr>
        <sz val="12"/>
        <rFont val="Adaanaa"/>
        <family val="2"/>
      </rPr>
      <t>,ae;jpu cgfuz GJgpg;Gk; NgzYk;</t>
    </r>
  </si>
  <si>
    <r>
      <t>ngUe;njUf;fs;</t>
    </r>
    <r>
      <rPr>
        <sz val="12"/>
        <rFont val="Cambria"/>
        <family val="1"/>
        <scheme val="major"/>
      </rPr>
      <t xml:space="preserve">, </t>
    </r>
    <r>
      <rPr>
        <sz val="12"/>
        <rFont val="Adaanaa"/>
        <family val="2"/>
      </rPr>
      <t>eilg;ghij</t>
    </r>
    <r>
      <rPr>
        <sz val="12"/>
        <rFont val="Cambria"/>
        <family val="1"/>
        <scheme val="major"/>
      </rPr>
      <t xml:space="preserve"> </t>
    </r>
    <r>
      <rPr>
        <sz val="12"/>
        <rFont val="Adaanaa"/>
        <family val="2"/>
      </rPr>
      <t>GJg;gpj;jYk; NgzYk;</t>
    </r>
  </si>
  <si>
    <t>eyd;Gupr; Nrit</t>
  </si>
  <si>
    <t>KO nkhj;jk; - eyd;Gupr;rq;fk;</t>
  </si>
  <si>
    <t>rfy epfo;r;rpfspdJk; KO $l;Lj;njhif</t>
  </si>
  <si>
    <t>rig kz;lgj;jpw;fhd nghUl; nfhs;tdT</t>
  </si>
  <si>
    <t>fhupahya nghUl; nfhs;tdT</t>
  </si>
  <si>
    <t>fhupahyaj;jpw;fhd fzdp&gt;Gifg;gl efy; ,ae;jpuk; kw;Wk; mr;R ,ae;jpuk; ngw;Wf;nfhs;sy;</t>
  </si>
  <si>
    <t>[dr%fq;fspd; mgptpUj;jp</t>
  </si>
  <si>
    <t>mur rhu;gw;w epWtdq;fspd; mgptpUj;jp nryT</t>
  </si>
  <si>
    <t>Gjpjhf Muk;gpf;fg;gl;l k];nfypah gpuNjr rigf;F Njitahd cgfuz nfhs;tdT</t>
  </si>
  <si>
    <t xml:space="preserve"> </t>
  </si>
  <si>
    <t>epWtdj;jpDs; (mgptpUj;jp) vz;zf;fUf;fis eilKiwg;gLj;jy;</t>
  </si>
  <si>
    <t>Njhl;l cl;fl;likg;G trjpfs;</t>
  </si>
  <si>
    <t>tpNrl nghUshjhu cl;fl;likg;G mgptpUj;jp jpl;lk;</t>
  </si>
  <si>
    <t>Vida</t>
  </si>
  <si>
    <t>k];nfypah gpuNjr rig mjpfhu gpuNjrj;jpy; ngsjPf mgptpUj;jp Ntiyj;jpl;lq;fSf;fhd epjp xJf;fPL</t>
  </si>
  <si>
    <t>khfhz rig cWg;gpdu; epjp xJf;fPL</t>
  </si>
  <si>
    <t>khfhz epiyahd mgptpUj;jp Ntiyj;jpl;lk;</t>
  </si>
  <si>
    <t>gpuNjr rigia gyg;gLj;jy; Ntiyj;jpl;lj;jpw;fhd cj;Njr nryT</t>
  </si>
  <si>
    <t>kahd G+kp mgptpUj;jp</t>
  </si>
  <si>
    <t>rpWtu; G+q;fh mgpUj;jp</t>
  </si>
  <si>
    <t>මස්කෙළිය ප්‍රාදේශීය සභාව</t>
  </si>
  <si>
    <t>පොදු පරිපාලනය</t>
  </si>
  <si>
    <t>ආදායම් සංකේත හා අය විෂය නාම</t>
  </si>
  <si>
    <t>2020 වර්ෂයේ ඇස්තමේන්තුව</t>
  </si>
  <si>
    <t>වරිපනම් හා බඳු</t>
  </si>
  <si>
    <t>වරිපනම් බඳු</t>
  </si>
  <si>
    <t>අක්කර බඳු</t>
  </si>
  <si>
    <t>කර්මාන්ත බඳු (ප්‍රා.ස පනතේ 150 වගන්තිය යටතේ)</t>
  </si>
  <si>
    <r>
      <t xml:space="preserve">එකතුව- </t>
    </r>
    <r>
      <rPr>
        <b/>
        <sz val="14"/>
        <rFont val="Adaanaa"/>
        <family val="2"/>
      </rPr>
      <t>nkhj;jk;</t>
    </r>
  </si>
  <si>
    <t>බලපත්‍ර ගාස්තු</t>
  </si>
  <si>
    <t>වාහන (පාපැදි සඳහා)</t>
  </si>
  <si>
    <t>විශේෂ බලපත්‍ර ගාස්තු (වෙනත්)</t>
  </si>
  <si>
    <t>සේවා සදහා ගාස්තු</t>
  </si>
  <si>
    <t>ලියාපදිංචි කිරීමේ ගාස්තු හා පරීක්ෂණ</t>
  </si>
  <si>
    <t>අයකරගත හැකි ගාස්තු (වීථීරේඛා)</t>
  </si>
  <si>
    <t xml:space="preserve">ලේඛණ සේවීම පරික්ෂා කිරීම සහ සහතික කිරීමේ ගාස්තු </t>
  </si>
  <si>
    <t>Mtzk; Njly;-ghprPyid kw;Wk; rhd;Wg;gLj;jy;</t>
  </si>
  <si>
    <r>
      <rPr>
        <b/>
        <sz val="16"/>
        <rFont val="Adaanaa"/>
        <family val="2"/>
      </rPr>
      <t>nghJ epu;thfKk;</t>
    </r>
    <r>
      <rPr>
        <b/>
        <sz val="16"/>
        <rFont val="Calibri"/>
        <family val="2"/>
        <scheme val="minor"/>
      </rPr>
      <t>,</t>
    </r>
    <r>
      <rPr>
        <b/>
        <sz val="16"/>
        <rFont val="Adaanaa"/>
        <family val="2"/>
      </rPr>
      <t>cj;jpNahfj;ju; NritAk;</t>
    </r>
  </si>
  <si>
    <t>2020 kjpg;gPL</t>
  </si>
  <si>
    <t>වරෙන්තු ගාස්තු හා දඩ</t>
  </si>
  <si>
    <t xml:space="preserve">වරෙන්තු ගාස්තු (වරිපනම් හා අක්කර බඳු) </t>
  </si>
  <si>
    <t>උසාවි දඩ</t>
  </si>
  <si>
    <t>පොලී (සේවක ණය)</t>
  </si>
  <si>
    <t>විකුණුම් (පෝරම)</t>
  </si>
  <si>
    <t>විකුණුම් (ප්‍රාග්ධන වත්කම් හැර අනෙකුත්)</t>
  </si>
  <si>
    <t>ක්‍රියාත්මක ආදායම් ( මුද්දර ගාස්තු)</t>
  </si>
  <si>
    <t>සෞඛ්‍ය සේවා</t>
  </si>
  <si>
    <t>ජල සේවා</t>
  </si>
  <si>
    <t>වෙනත් උපයෝගීතා සේවා</t>
  </si>
  <si>
    <t>සුභසාධන සේවා පහසුකම්</t>
  </si>
  <si>
    <t>වෙනත් ආදායම්</t>
  </si>
  <si>
    <t>ආදායම් ආධාර</t>
  </si>
  <si>
    <t>පරිපාලනමය ප්‍රතපූර්ණය (අනුමත කාර්ය මණ්ඩලය සදහා)</t>
  </si>
  <si>
    <t>සාමූහිත තොග ආධාර</t>
  </si>
  <si>
    <t>ව්‍යාපාර බදු (ප්‍රා.ස. පනතේ 152 වගන්තිය ) 1% බද්ද ඇතුලත්ව</t>
  </si>
  <si>
    <t xml:space="preserve">ව්‍යාපාර (අයකල) ප්‍රා.ස පනතේ ‍149 වගන්තිය යටතේ වෙළද බලපත්‍ර ගාස්තු හා සංචාරක මණ්ඩලයේ ලියාපදිංචි ව්‍යාපාර සදහා) </t>
  </si>
  <si>
    <t>ව්‍යාපාර (ආපසු ගෙවීම්)</t>
  </si>
  <si>
    <t>විශේෂ ගාස්තු (ශ්‍රී පාද බැනර් සදහා)</t>
  </si>
  <si>
    <t>නාමපුවරු ප්‍රදර්ශනය</t>
  </si>
  <si>
    <t>පරිසර බලපත්‍ර ලබා දීම</t>
  </si>
  <si>
    <r>
      <t xml:space="preserve">වෙනත් </t>
    </r>
    <r>
      <rPr>
        <sz val="14"/>
        <rFont val="Iskoola Pota"/>
        <family val="2"/>
      </rPr>
      <t>(වාහන හා සත්ව බඳු)</t>
    </r>
  </si>
  <si>
    <t>ලියාපදිංචි කිරීමේ සහතිකය හා පරීක්ෂණ (පරිසර) ගාස්තු</t>
  </si>
  <si>
    <t>ආදාහනාගාර ගාස්තු</t>
  </si>
  <si>
    <t>ගලි රථ සදහා</t>
  </si>
  <si>
    <t>වරෙන්තු ගාස්තු (කසල බදු)</t>
  </si>
  <si>
    <t>ශ්‍රී පාද විශේෂ සේවා සදහා වැටුප්</t>
  </si>
  <si>
    <t>නිල නිවාස කුලී</t>
  </si>
  <si>
    <t>වාහන හා යන්ත්‍ර සූත්‍ර කුලියට දීම</t>
  </si>
  <si>
    <t>ලියාපදිංචි සහතික හා පරීක්ෂණ (අනුකූලතා සහතික)</t>
  </si>
  <si>
    <t>ත්‍රීවීල්/ලොරි/වෑන් රථ නැවතුම්පල</t>
  </si>
  <si>
    <t>සුසානභූමි කොත් ඉදිකිරීම</t>
  </si>
  <si>
    <t>අනතුරුදායක ගස් ඉවත් කිරීම</t>
  </si>
  <si>
    <t>දැව ප්‍රවාහනය</t>
  </si>
  <si>
    <t>කොන්ත්‍රාත්කරුවන් ලියාපදිංචි කිරීම</t>
  </si>
  <si>
    <t>විකුණුම් (ගොඩනැගිලි අයදුම්පත්)</t>
  </si>
  <si>
    <t>ප්‍රාග්ධන වත්කම් හැර අනෙකුත් දේ විකිණීමෙන් ලැබෙන ආදායම්)</t>
  </si>
  <si>
    <t>මුළු එකතුව - භෞතික සැලසුම්</t>
  </si>
  <si>
    <t>ලියාපදිංචි කිරීමේ සහතික හා පරීක්ෂණ</t>
  </si>
  <si>
    <t>අයකර ගත හැකි ගාස්තු (ජල ගාස්තු සහ ජල සැපයුම ලබා දීම)</t>
  </si>
  <si>
    <t>වරෙන්තු ගාස්තු</t>
  </si>
  <si>
    <t>සේවක ණය පොලී</t>
  </si>
  <si>
    <t>පරිපාලනමය ප්‍රතිපූර්ණය (අනුමත කාර්ය මණ්ඩලය සදහා)</t>
  </si>
  <si>
    <t>මුළු එකතුව - ජල සේවා</t>
  </si>
  <si>
    <t>වෙළද ස්ථාන (කඩ කුලී)</t>
  </si>
  <si>
    <t>වෙළද අයිතිය බදු දීම් (මස් මාළු කඩ ටෙන්ඩර්)</t>
  </si>
  <si>
    <t>අයකරගත හැකි ගාස්තු (දීපාවලී බිම් කුලී)</t>
  </si>
  <si>
    <t>විශේෂ සේවා ගාස්තු (සතිපොළ)</t>
  </si>
  <si>
    <t xml:space="preserve">වරෙන්තු ගාස්තු  </t>
  </si>
  <si>
    <t>උසාවි වලින් ලැබෙන දඩ</t>
  </si>
  <si>
    <t>වැටුප් රහිත නිවාඩු</t>
  </si>
  <si>
    <t>මුළු එකතුව - වෙනත් උපයෝගීතා සේවා</t>
  </si>
  <si>
    <t>විනෝද බදු</t>
  </si>
  <si>
    <t>හදිසි සේවා ගාස්තු</t>
  </si>
  <si>
    <t>අයකරගත හැකි ගාස්තු</t>
  </si>
  <si>
    <t>පුස්තකාල දඩ</t>
  </si>
  <si>
    <t>විකුණුම්</t>
  </si>
  <si>
    <t>පරණ පුවත්පත් සඟරා විකුණුම්</t>
  </si>
  <si>
    <t>මුළු එකතුව - සුභසාධන සේවා පහසුකම්</t>
  </si>
  <si>
    <t>මුළු එකතුව - පුනරාවර්ථන ආදායම්</t>
  </si>
  <si>
    <t>වැය සංකේත හා වැය විෂය නාම</t>
  </si>
  <si>
    <t>වැටුප් හා වේතන</t>
  </si>
  <si>
    <t>වැටුප් හා වේතන (25/2014 අනුව අනුව අනුමත කාර්ය මණ්ඩලයට නොගැනෙන සේවක වැටුප්)</t>
  </si>
  <si>
    <t>පුහුණුවන්නන් සදහා දීමනා</t>
  </si>
  <si>
    <t>ජීවන වියදම් දීමනා</t>
  </si>
  <si>
    <t>ගැළපුම් දීමනා</t>
  </si>
  <si>
    <t>භාෂා දැනීමේ දීමනා</t>
  </si>
  <si>
    <t>දුරකථන දීමනා</t>
  </si>
  <si>
    <t>දේපළ ණය පොළී</t>
  </si>
  <si>
    <t>නිල ඇදුම් දීමනා</t>
  </si>
  <si>
    <t>රෝනියෝ දීමනා</t>
  </si>
  <si>
    <t>අතිකාල හා නිවාඩු දින වැටුප්</t>
  </si>
  <si>
    <t>මන්ත්‍රී දීමනා</t>
  </si>
  <si>
    <t>නිලධාරීන් සදහා පුහුණු වැඩසටහන්</t>
  </si>
  <si>
    <t>වෙනත් (ඉන්ධන/ක්ෂේත්‍ර දීමනා)</t>
  </si>
  <si>
    <t>ගමන් වියදම්</t>
  </si>
  <si>
    <t>විදේශ ගමන් වියදම්</t>
  </si>
  <si>
    <t>ඉන්ධන හා ස්නේහක තෙල්</t>
  </si>
  <si>
    <t>වෙනත් ගබඩා භාණ්ඩ</t>
  </si>
  <si>
    <t>සැපයුම් හා උපකරණ</t>
  </si>
  <si>
    <t>ප්‍රාග්ධන වත්කම් අළුත්වැඩියාව හා නඩත්තුව</t>
  </si>
  <si>
    <t>වැටුප් හා දීමනා</t>
  </si>
  <si>
    <t>වාහන හා යන්ත්‍ර සූත්‍ර නඩත්තුව</t>
  </si>
  <si>
    <t>ගොඩනැගිලි පහසුකම් හා වෙනත් ප්‍රාග්ධන වත්කම් අළුත්වැඩියාව හා නඩත්තුව</t>
  </si>
  <si>
    <t xml:space="preserve">ප්‍රවාහන සම්බන්ධතා ආවශ්‍යක හා වෙනත් සේවා </t>
  </si>
  <si>
    <t>ප්‍රවාහන</t>
  </si>
  <si>
    <t>දුරකථන</t>
  </si>
  <si>
    <t>මුද්දර</t>
  </si>
  <si>
    <t>විදුලිය</t>
  </si>
  <si>
    <t>ජලය</t>
  </si>
  <si>
    <t>සංග්‍රහ වියදම්</t>
  </si>
  <si>
    <t>වාහන බලපත්‍ර</t>
  </si>
  <si>
    <t>වාහන රක්ෂණ ගාස්තු</t>
  </si>
  <si>
    <t>මුද්‍රණය කිරීමේ සේවා</t>
  </si>
  <si>
    <t>සේවාවන් සදහා රජයේ දෙපාර්තමේන්තු ගෙවීම් (තක්සේරු/විගණන ගාස්තු)</t>
  </si>
  <si>
    <t>නීතිඥ ගාස්තු</t>
  </si>
  <si>
    <t>පොලී ගෙවීම්, ලාභාංශ හා ප්‍රසාද මුදල්</t>
  </si>
  <si>
    <t>ආධාර මුදල්,දායක මුදල් හා සහනාධාර</t>
  </si>
  <si>
    <t>සාහනාධාර (දුම්රිය බලපත්‍ර)</t>
  </si>
  <si>
    <t>සුභසාධක ගෙවීම් (සේවක ණය හා අනෙකුත්)</t>
  </si>
  <si>
    <t>ස්ථෘනමාරු වී පැමිණි නිලධාරීන්ගේ සේවක ණය අත්තිකාරම් පියවීම</t>
  </si>
  <si>
    <t>විශ්‍රාම වැටුප් දායක බිල්පත්</t>
  </si>
  <si>
    <t>දෛනික/අනියම්/ආදේශක සේවක වැටුප් ගෙවීම</t>
  </si>
  <si>
    <t>ශ්‍රී පාද විශේෂ සේවා සදහා වැටුප් ගෙවීම</t>
  </si>
  <si>
    <t>භාෂා දැනීමේ දීමනා (වෙනත්)</t>
  </si>
  <si>
    <t>විශේෂ දීමනා</t>
  </si>
  <si>
    <t xml:space="preserve">අතිරේක දීමනා </t>
  </si>
  <si>
    <t>වෙනත් දීමනා</t>
  </si>
  <si>
    <t>ආයුර්වේද බෙහෙත් සැපයුම්</t>
  </si>
  <si>
    <t>වාහන යන්ත්‍ර සුත්‍ර හා උපකරණ අළුත්වැඩියාව හා නඩත්තුව</t>
  </si>
  <si>
    <t>කාණු අළුත්වැඩියාව හා නඩත්තුව</t>
  </si>
  <si>
    <t xml:space="preserve">ප්‍රවාහන  </t>
  </si>
  <si>
    <t>ට්‍රැක්ටර් බලපත්‍ර ගාස්තු</t>
  </si>
  <si>
    <t>රක්ෂණ ගාස්තු</t>
  </si>
  <si>
    <t>රෝග නිවාරණ කටයුතු</t>
  </si>
  <si>
    <t>ගෙවල් කුලී</t>
  </si>
  <si>
    <t>පාරිසරික කටයුතු</t>
  </si>
  <si>
    <t xml:space="preserve">සෞඛ්‍ය හා සනීපාරක්ෂක සේවා </t>
  </si>
  <si>
    <t>නිලධාරීන්ගේ සේවා සදහා රජයේ දෙපාර්තමේන්තු වලට ගෙවීම්</t>
  </si>
  <si>
    <t>(සේ.නි.හා/සේ.අ)</t>
  </si>
  <si>
    <t>මුළු එකතුව - සෞඛ්‍ය සේවා</t>
  </si>
  <si>
    <t>වැටුප් හා වේතන (25/2014 අනුව අනුමත කාර්ය මණ්ඩලයට නොගැනෙන සේවකයින් සදහා ගෙවීම්)</t>
  </si>
  <si>
    <t>නිල ඇඳුම් දීමනා</t>
  </si>
  <si>
    <t>වාහන යන්ත්‍ර සූත්‍ර අළුත්වැඩියාව හා නඩත්තුව</t>
  </si>
  <si>
    <t>මංමාවත් හා පදික වේදිකා අළුත්වැඩියාව හා නඩත්තුව</t>
  </si>
  <si>
    <t>වෙනත් - ශ්‍රමදාන කටයුතු</t>
  </si>
  <si>
    <t>වාහන බලපත්‍ර ගාස්තු</t>
  </si>
  <si>
    <t>වාහන රක්ෂණ</t>
  </si>
  <si>
    <t>මස්කෙළිය ප්‍රාදේශීය සභා බල ප්‍රදේශයේ භෞතික සංවර්ධන කටයුතු</t>
  </si>
  <si>
    <t>වැටුප් හා වේතන (25/2014 අනුව අනුමත කාර්ය මණ්ඩලයට නොගැනෙන සේවකයින්)</t>
  </si>
  <si>
    <t>ජලනල හා උපාංග මිලදී ගැනීම</t>
  </si>
  <si>
    <t>ජල අංශයට අයත් වෙනත් ගබඩා භාණ්ඩ</t>
  </si>
  <si>
    <t>වාහන යන්ත්‍ර සූත්‍ර හා නඩත්තුව</t>
  </si>
  <si>
    <t>මහජන උපයෝගීතා සේවා</t>
  </si>
  <si>
    <t>යන්ත්‍ර සූත්‍ර හා විදුලි භාණ්ඩ (විදුලි බුබුළු)</t>
  </si>
  <si>
    <t xml:space="preserve">විදුලිය </t>
  </si>
  <si>
    <t>විදුලි පහන් සවි කිරීම හා ජල කණු සවි කිරීම</t>
  </si>
  <si>
    <t>දේශීය ණය සංවර්ධන අරමුදල</t>
  </si>
  <si>
    <t>මුළු එකතුව - මහජන උපයෝගීතා සේවා</t>
  </si>
  <si>
    <t>සුභසාධනය</t>
  </si>
  <si>
    <t>වැටුප් හා වේතන (25/2014 අනුව අනුමත කාර්යමණ්ඩලයට නොගැනෙන සේවකයින් සදහා)</t>
  </si>
  <si>
    <t>ජීවන වියදම්</t>
  </si>
  <si>
    <t>දේපළ ණය පොලී</t>
  </si>
  <si>
    <t>ලිපිද්‍රව්‍ය හා කාර්යාලීය උපකරණ</t>
  </si>
  <si>
    <t>පුස්තකාල වැඩසටහන්</t>
  </si>
  <si>
    <t>පුවත්පත් සඟරා</t>
  </si>
  <si>
    <t>ගොඩනැගිලි පහසුකම් හා වෙනත් ප්‍රාග්ධන වත්කම් වත්කම් අළුත්වැඩියාව හා නඩත්තුව</t>
  </si>
  <si>
    <t>පුස්තකාල සංවර්ධන වැඩසටහන්</t>
  </si>
  <si>
    <t>ආධාර මුදල්,දායක මුදල් හා සහානාධාර</t>
  </si>
  <si>
    <t>සුභසාධක ගෙවීම්</t>
  </si>
  <si>
    <t>මුළු එකතුව - සුභ සාධනය</t>
  </si>
  <si>
    <t>වැඩසටහන් සියල්ලෙහිම මුළු එකතුව</t>
  </si>
  <si>
    <t>මුළු එකතුව - පොදු පරිපාලනය</t>
  </si>
  <si>
    <t>පොදු පරිපාලනය හා කාර්ය මණ්ඩල සේවා</t>
  </si>
  <si>
    <t>ෙ</t>
  </si>
  <si>
    <t>සුභ සාධනය</t>
  </si>
  <si>
    <t>ප්‍රවාහන සම්බන්ධතා හා ආවශ්‍යක වෙනත් සේවා</t>
  </si>
  <si>
    <t>පොලී ගෙවීම් ලාභාංශ ප්‍රසාද මුදල්</t>
  </si>
  <si>
    <t>ආධාර මුදල් දායක මුදල් හා සහනාධාර</t>
  </si>
  <si>
    <t>පුනරාවර්තන වියදම් එකතුව</t>
  </si>
  <si>
    <t>ආධාර</t>
  </si>
  <si>
    <t>ණය (දේශීය ණය සංවර්ධන)</t>
  </si>
  <si>
    <t>ප්‍රාග්ධන වත්කම් විකුණුම්</t>
  </si>
  <si>
    <t>වෙනත් - නව සභා සංස්ථාපනය</t>
  </si>
  <si>
    <t>රාජ්‍ය නොවන සංවිධානවල ආධාර</t>
  </si>
  <si>
    <t>වෙනත් - සභාධායක</t>
  </si>
  <si>
    <r>
      <t xml:space="preserve">එකතුව - </t>
    </r>
    <r>
      <rPr>
        <b/>
        <sz val="14"/>
        <rFont val="Adaanaa"/>
        <family val="2"/>
      </rPr>
      <t xml:space="preserve"> nkhj;jk;</t>
    </r>
  </si>
  <si>
    <r>
      <t xml:space="preserve">එකතුව - </t>
    </r>
    <r>
      <rPr>
        <b/>
        <sz val="14"/>
        <rFont val="Adaanaa"/>
        <family val="2"/>
      </rPr>
      <t>nkhj;jk;</t>
    </r>
  </si>
  <si>
    <t>වෙනත් - සභාදායක</t>
  </si>
  <si>
    <t>Vidait (cjtpj;njhif)</t>
  </si>
  <si>
    <t>ආධාර (ජල ව්‍යාපෘති)</t>
  </si>
  <si>
    <r>
      <t>එකතුව -</t>
    </r>
    <r>
      <rPr>
        <b/>
        <sz val="14"/>
        <rFont val="Adaanaa"/>
        <family val="2"/>
      </rPr>
      <t xml:space="preserve"> nkhj;jk;</t>
    </r>
  </si>
  <si>
    <t>පොදු වෙළදසැල (මස්කෙළිය)</t>
  </si>
  <si>
    <t>ප්‍රාග්ධන අය - සාරාංශය අනුව ලැබීම්</t>
  </si>
  <si>
    <t>සභා ශාලාවට උපකරණ මිලදී ගැනීම සදහා</t>
  </si>
  <si>
    <t>ප්‍රධාන හා උප කාර්යාල සදහා උපකරණ මිලදී ගැනීම</t>
  </si>
  <si>
    <r>
      <t>ප්‍රධාන කාර්යාලය හා උප කාර්යාල සදහා ඡායා පිටපත් යන්ත්‍ර</t>
    </r>
    <r>
      <rPr>
        <sz val="12"/>
        <rFont val="Cambria"/>
        <family val="1"/>
        <scheme val="major"/>
      </rPr>
      <t>,</t>
    </r>
    <r>
      <rPr>
        <sz val="12"/>
        <rFont val="AA Amali"/>
      </rPr>
      <t>පරිගණක හා ප්‍රින්ටර් මිලදී ගැනීම</t>
    </r>
  </si>
  <si>
    <t>රජයේ නොවන සංවිධාන සදහා සංවර්ධන වියදම්</t>
  </si>
  <si>
    <t>ප්‍රජා දායකත්වය මත භෞතික සංවර්ධන කටයුතු සදහා (ප්‍රජා මණ්ඩල මෙහෙයවීම)</t>
  </si>
  <si>
    <t>ප්‍රාග්ධන වැය - සාරාංශය අනුව ලැබීම්</t>
  </si>
  <si>
    <t>ළමා උද්‍යාන සංවර්ධනය කිරීම</t>
  </si>
  <si>
    <t>සුසානභූමි සංවර්ධනය</t>
  </si>
  <si>
    <t>පුස්තකාල සංවර්ධනය කිරීම</t>
  </si>
  <si>
    <t>පුස්තකාලය සදහා උපකරණ ලබා ගැනීම</t>
  </si>
  <si>
    <t>පුස්තකාල පොත් ලබා ගැනීම</t>
  </si>
  <si>
    <t>ප්‍රාදේශීය සභා ශක්තිමත් කිරීමේ අපේක්ෂිත වියදම්</t>
  </si>
  <si>
    <t>නගර අලංකරණ කටයුතු සදහා</t>
  </si>
  <si>
    <t>පොදු වෙළදසැල</t>
  </si>
  <si>
    <t>ප්‍රාග්ධන වැය (දේශීය ණය සංවර්ධන අරමුදල)</t>
  </si>
  <si>
    <t>ණය ආපසු ගෙවීම්</t>
  </si>
  <si>
    <t>ජල මනු මිලදී ගැනීම්</t>
  </si>
  <si>
    <t>ප්‍රාග්ධන වැය (ජල ව්‍යාපෘති)</t>
  </si>
  <si>
    <t>ආයුර්වේද බෙහෙත් ශාලා සංවර්ධනය කිරීම</t>
  </si>
  <si>
    <t>විකුණුම (පෝරම ගාස්තු)</t>
  </si>
  <si>
    <t>මුළු එකතුව - පුනරාවර්ථන වියදම්</t>
  </si>
  <si>
    <t>මස්කෙළිය ප්‍රාදේශීය සභාව ආරම්භ කිරීම හා පවත්වාගෙන යාම සදහා අවශ්‍ය උපකරණ ලබා ගැනීම</t>
  </si>
  <si>
    <t>ආයතනය තුළ ඵලදායීතා සංකල්පය ක්‍රියාත්මක කිරීම සදහා</t>
  </si>
  <si>
    <r>
      <t xml:space="preserve">මස්කෙළිය ප්‍රාදේශීය සභාව - </t>
    </r>
    <r>
      <rPr>
        <b/>
        <sz val="16"/>
        <rFont val="Adaanaa"/>
        <family val="2"/>
      </rPr>
      <t>k];nfypah gpuNjr rig</t>
    </r>
  </si>
  <si>
    <t>විෂය නාමය</t>
  </si>
  <si>
    <t>පොදු පරිපාලන සේවා</t>
  </si>
  <si>
    <t>සුභසාධක</t>
  </si>
  <si>
    <t>එකතුව</t>
  </si>
  <si>
    <t>කුලී</t>
  </si>
  <si>
    <t>පුනරාවර්ථන ආදායම් එකතුව</t>
  </si>
  <si>
    <r>
      <t xml:space="preserve">මස්කෙළිය ප්‍රාදේශීය සභාව- </t>
    </r>
    <r>
      <rPr>
        <b/>
        <sz val="16"/>
        <rFont val="Adaanaa"/>
        <family val="2"/>
      </rPr>
      <t>k];nfypah gpuNjr rig</t>
    </r>
  </si>
  <si>
    <r>
      <t xml:space="preserve">සැපයුම්කරුවන් </t>
    </r>
    <r>
      <rPr>
        <sz val="14"/>
        <rFont val="AA Amali"/>
      </rPr>
      <t>ලියාපදංචි කිරීම</t>
    </r>
  </si>
  <si>
    <t>අයකරගත හැකි ගාස්තු (ගොඩනැගිලි පරීක්ෂණ,දුරකථන කුළුණු, විදුලි කුළුණු)</t>
  </si>
  <si>
    <t>605-3-3</t>
  </si>
  <si>
    <t>විශේෂ බදු (වැසිකිළි හා වාහන නැවතුම්පල බඳු දීම)</t>
  </si>
  <si>
    <t>ශ්‍රී පාද වන්දනා සමයේ වැසිකිළි හා වාහන නැවතුම්පල බදු දීම</t>
  </si>
  <si>
    <t>බදුදීම් (පොදු ක්‍රීඩාංගනය සහ ප්‍රචාරණ කටයුතු සදහා බිම් කුලියට දීම්)</t>
  </si>
  <si>
    <t>පුවත්පත් දැන්වීම්</t>
  </si>
  <si>
    <t>අයකරගත හැකි ගාස්තු(පොහොර හා කොම්පෝස්ට් බදුන් පැට් බෝතල් විකිණීම)</t>
  </si>
  <si>
    <t xml:space="preserve">කසළ බදු </t>
  </si>
  <si>
    <t>2-82</t>
  </si>
  <si>
    <t>mikr;rpfspd; mgptpUj;jp jpl;lk;</t>
  </si>
  <si>
    <t>සභා දේපළ මිනුම් කර ආරක්ෂා කිරීම</t>
  </si>
  <si>
    <t>610-1</t>
  </si>
  <si>
    <t>ණය ආපසු ගෙවීම</t>
  </si>
  <si>
    <t>110-1</t>
  </si>
  <si>
    <t>210-1</t>
  </si>
  <si>
    <t>310-1</t>
  </si>
  <si>
    <t>410-1</t>
  </si>
  <si>
    <t>මහජන උපයෝගීතා</t>
  </si>
  <si>
    <t>510-1</t>
  </si>
  <si>
    <t>සුභ සාධක සේවා</t>
  </si>
  <si>
    <t>යන්ත්‍රෝපකරණ මිලදී ගැනීම</t>
  </si>
  <si>
    <t>,ae;jpuq;fisg; ngw;Wf;nfhs;sy;</t>
  </si>
  <si>
    <t>වැටුප්</t>
  </si>
  <si>
    <t>සැපයුම්</t>
  </si>
  <si>
    <t>ප්‍රාග්ධන වත්කම්</t>
  </si>
  <si>
    <t>ෙපාලී</t>
  </si>
  <si>
    <t>අාධාර</t>
  </si>
  <si>
    <t>විශ්‍රාම</t>
  </si>
  <si>
    <t>2019 nryT</t>
  </si>
  <si>
    <t>2020 nryT</t>
  </si>
  <si>
    <t>fld; kPs; nrYj;jy;</t>
  </si>
  <si>
    <t>2020 වර්ෂයේ සත්‍ය ආදායම</t>
  </si>
  <si>
    <t>2020 tUkhdk;</t>
  </si>
  <si>
    <t>2021 kjpg;gPL</t>
  </si>
  <si>
    <t>2020 වර්ෂයේ සත්‍ය වියදම</t>
  </si>
  <si>
    <t>2021 වර්ෂයේ ඇස්තමේන්තුව</t>
  </si>
  <si>
    <t>2021වර්ෂයේ ඇස්තමේන්තුව</t>
  </si>
  <si>
    <t>2021 වර්ෂය සඳහා පුනරාවර්තන ආදායම් ඇස්තමේන්තුව</t>
  </si>
  <si>
    <t>2021 වර්ෂය සදහා වියදම් ඇස්තමේන්තුව</t>
  </si>
  <si>
    <t>2021 වර්ෂයේ ආදායම් සාරාංශ ඇස්තමේන්තුව</t>
  </si>
  <si>
    <t>2021 වර්ෂයේ වියදම් සාරාංශ ඇස්තමේන්තුව</t>
  </si>
  <si>
    <t>2021 වර්ෂය සදහා ප්‍රාග්ධන අය සාරාංශය</t>
  </si>
  <si>
    <t>2021 වර්ෂය සදහා ප්‍රාග්ධන වැය සාරාංශය</t>
  </si>
  <si>
    <t>-</t>
  </si>
  <si>
    <t>2021 වර්ෂය සදහා පුනරාවර්ථන වියදම් (සාරාංශ) ඇස්තමේන්තුව</t>
  </si>
  <si>
    <t>2021 වර්ෂය සදහා ප්‍රාග්ධන ආදායම් ඇස්තමේන්තුව</t>
  </si>
  <si>
    <r>
      <rPr>
        <sz val="14"/>
        <color theme="1"/>
        <rFont val="Adaanaa"/>
        <family val="2"/>
      </rPr>
      <t>2021 tUl %yjd tUkhdk;</t>
    </r>
    <r>
      <rPr>
        <sz val="14"/>
        <rFont val="Adaanaa"/>
        <family val="2"/>
      </rPr>
      <t xml:space="preserve"> kjpg;gPL</t>
    </r>
  </si>
  <si>
    <t>2021k; tUlj;jpw;fhd %yjd tUkhd kjpg;gPL</t>
  </si>
  <si>
    <t>2021k; tUlj;jpw;fhd %yjd nryT ( rhuk;rk;) kjpg;gPL</t>
  </si>
  <si>
    <t>2021k; tUlj;jpw;fhd %yjd nryT (rhuk;rk;) kjpg;gPL</t>
  </si>
  <si>
    <t xml:space="preserve">2021 වර්ෂය සදහා ප්‍රාග්ධන වියදම් (සාරාංශ) ඇස්තමේන්තුව </t>
  </si>
  <si>
    <t>2021k; tUlj;jpw;fhd nryT (rhuk;rk;) kjpg;gPL</t>
  </si>
  <si>
    <t>tpw;gid Vf;fh; thp tPjthp kw;Wk; tpz;zg;gk;</t>
  </si>
  <si>
    <t>රිකාටන් ඝන අපද්‍රව්‍ය මධ්‍යස්ථානය සංවර්ධනය</t>
  </si>
  <si>
    <t>upf;fhld; fopTKfhikj;Jt kj;jpa epiyak; mgptpUj;jp</t>
  </si>
  <si>
    <t xml:space="preserve">thliff;F toq;fs; </t>
  </si>
  <si>
    <t>name bard</t>
  </si>
  <si>
    <t>විශේෂ සේවා ගාස්තු (සතිපොළ - දීපාවලී බිම් කුලී)</t>
  </si>
  <si>
    <t xml:space="preserve">අයකරගත හැකි ගාස්තු </t>
  </si>
  <si>
    <r>
      <rPr>
        <sz val="12"/>
        <rFont val="Adaanaa"/>
        <family val="2"/>
      </rPr>
      <t>tpw;gid (Rw;W</t>
    </r>
    <r>
      <rPr>
        <sz val="12"/>
        <rFont val="Baamini"/>
      </rPr>
      <t>#oy; mDkjp gj;jpu tpz;zg;gk; )</t>
    </r>
  </si>
  <si>
    <t>tpw;gid (fl;bl mDkjp tpz;zg;gk;)</t>
  </si>
  <si>
    <r>
      <t>rk;gsKk; NtjdKk; (25</t>
    </r>
    <r>
      <rPr>
        <sz val="12"/>
        <rFont val="Arial"/>
        <family val="2"/>
      </rPr>
      <t>/</t>
    </r>
    <r>
      <rPr>
        <sz val="12"/>
        <rFont val="Adaanaa"/>
        <family val="2"/>
      </rPr>
      <t>2014 mika mDkjpf;fg;gl;l cj;jpNahfj;jh;fSf;fhf tutiof;fg;glhj rk;gsk;)</t>
    </r>
  </si>
  <si>
    <r>
      <rPr>
        <sz val="12"/>
        <rFont val="Adaanaa"/>
        <family val="2"/>
      </rPr>
      <t>fl;blq;fs; Vida Kyjd nrhj;Jf;fs;</t>
    </r>
    <r>
      <rPr>
        <sz val="12"/>
        <rFont val="Cambria"/>
        <family val="1"/>
        <scheme val="major"/>
      </rPr>
      <t>,</t>
    </r>
    <r>
      <rPr>
        <sz val="12"/>
        <rFont val="Adaanaa"/>
        <family val="2"/>
      </rPr>
      <t>kyry$lk; GJg;gpj;jy;</t>
    </r>
    <r>
      <rPr>
        <sz val="12"/>
        <rFont val="T03ThibusTru"/>
      </rPr>
      <t xml:space="preserve"> </t>
    </r>
  </si>
  <si>
    <t>tbfhz;fis GJg;gpj;jy; kw;Wk; NgZjy;</t>
  </si>
  <si>
    <t>KOnkhj;jk; - nghJgad;ghl;L Nrit</t>
  </si>
  <si>
    <t>Nghf;Ftuj;J Vida Nritfs;</t>
  </si>
  <si>
    <t>,ae;jpuq;fs;, cgfuzq;fs; nfhs;tdT</t>
  </si>
  <si>
    <t>ePh;tpepNahf jpl;lj;jpw;F ePh;khdpfs;  nfhs;tdT nra;jy;</t>
  </si>
  <si>
    <t>nrytpd FwpaPLk; nrttpd gpupT ngaUk;</t>
  </si>
  <si>
    <t>nrytpd FwpaPLk ;nrytpd gpupT ngaUk;</t>
  </si>
  <si>
    <t>පරිපාලනමය ප්‍රõÚපූර්ණය (අනුමත කාර්ය මණ්ඩලය සදහා)</t>
  </si>
  <si>
    <t>ගොඩනැගිලි පහසුකම් හා වෙනත් ප්‍රාග්ධන වත්කම් අළුත්වැඩියාව හා නඩත්තුව(J.C.B.)</t>
  </si>
  <si>
    <t xml:space="preserve">mwtplf;$ba fl;lzk; </t>
  </si>
  <si>
    <r>
      <t>fl;blq;fs; Vida %yjd nrhj;Jf;fs; guhkupj;jy;</t>
    </r>
    <r>
      <rPr>
        <sz val="12"/>
        <rFont val="Cambria"/>
        <family val="1"/>
        <scheme val="major"/>
      </rPr>
      <t>(J.C.B)</t>
    </r>
  </si>
  <si>
    <t>E}yf Gj;jf nfhs;tdT</t>
  </si>
  <si>
    <t>309-2-1</t>
  </si>
  <si>
    <t>309-2-2</t>
  </si>
  <si>
    <t>බදුදීම් ( බිම් කුලියට දීම්)</t>
  </si>
  <si>
    <t xml:space="preserve">Fj;jiff;F tply; (epyj;ij thliff;F tpLjy;.) </t>
  </si>
  <si>
    <t>පළාත් පාලන ආයතන ශක්තිමත් කිරීමේ වැඩසටහන</t>
  </si>
  <si>
    <t>cs;Suhl;rp jpizf;fsj;jpd; gyg;gLj;jy; Ntiyj;jpl;lk;</t>
  </si>
  <si>
    <t>2022 වර්ෂයේ ඇස්තමේන්තුව</t>
  </si>
  <si>
    <t>2021 nka; tUkhdk;</t>
  </si>
  <si>
    <t>2022 kjpg;gPL</t>
  </si>
  <si>
    <t>නව සභා ගොඩනැඟිල්ල ඉදි කිරීම</t>
  </si>
  <si>
    <t>Gjpa rig fl;blk; mikj;jy;</t>
  </si>
  <si>
    <t>කොට්ඨාශ 10 තුල වතු ආශ්‍රිත සංවර්ධන කටයුතු</t>
  </si>
  <si>
    <t>10 tl;lhuq;fspYk; Njhl;lg;Gwq;fis mgptpUj;jp nra;jy;.</t>
  </si>
  <si>
    <t>2021 nka; nryT</t>
  </si>
  <si>
    <t>2023 වර්ෂයේ ආදායම් සාරාංශ ඇස්තමේන්තුව</t>
  </si>
  <si>
    <t>2023k; tUlj;jpw;fhd tuT rhuhk;rk;</t>
  </si>
  <si>
    <t>2023 වර්ෂයේ වියදම් සාරාංශ ඇස්තමේන්තුව</t>
  </si>
  <si>
    <t>2023 වර්ෂය සදහා ප්‍රාග්ධන අය සාරාංශය</t>
  </si>
  <si>
    <t>2023 k; tUl %yjd tuT rhuk;rk;</t>
  </si>
  <si>
    <t>2023 වර්ෂය සදහා ප්‍රාග්ධන වැය සාරාංශය</t>
  </si>
  <si>
    <r>
      <t xml:space="preserve">2023 </t>
    </r>
    <r>
      <rPr>
        <b/>
        <sz val="15"/>
        <rFont val="Adaanaa"/>
        <family val="2"/>
      </rPr>
      <t>k; tUl %yjd nryT rhuk;rk;</t>
    </r>
  </si>
  <si>
    <t>2023 වර්ෂය සඳහා පුනරාවර්තන ආදායම් ඇස්තමේන්තුව</t>
  </si>
  <si>
    <t>2021 වර්ෂයේ සත්‍ය ආදායම</t>
  </si>
  <si>
    <t>2023 වර්ෂයේ ඇස්තමේන්තුව</t>
  </si>
  <si>
    <t>2023 kjpg;gPL</t>
  </si>
  <si>
    <t>2023 වර්ෂය සදහා වියදම් ඇස්තමේන්තුව</t>
  </si>
  <si>
    <t>2021 වර්ෂයේ සත්‍ය වියදම</t>
  </si>
  <si>
    <t xml:space="preserve">2023 වර්ෂය සදහා ප්‍රාග්ධන වියදම් (සාරාංශ) ඇස්තමේන්තුව </t>
  </si>
  <si>
    <t>2023k; tUlj;jpw;fhd nryT (rhuk;rk;) kjpg;gPL</t>
  </si>
  <si>
    <t>2023k; tUlj;jpw;fhd %yjd nryT ( rhuk;rk;) kjpg;gPL</t>
  </si>
  <si>
    <t>2023k; tUlj;jpw;fhd %yjd nryT (rhuk;rk;) kjpg;gPL</t>
  </si>
  <si>
    <t>2023k; tUlj;jpw;fhd %yjd tUkhd kjpg;gPL</t>
  </si>
  <si>
    <t>2023 වර්ෂය සදහා ප්‍රාග්ධන ආදායම් ඇස්තමේන්තුව</t>
  </si>
  <si>
    <t>2023 වර්ෂය සදහා පුනරාවර්ථන වියදම් (සාරාංශ) ඇස්තමේන්තුව</t>
  </si>
  <si>
    <t>2023 tUlj;jpw;fhd kPz;LtUk; nryT (rhuk;rk;)kjpg;gPL</t>
  </si>
  <si>
    <t>tpw;gid (tpz;zg;gk);</t>
  </si>
  <si>
    <t>mwtplf;$ba fl;lzk; (cuk; kw;Wk; gpsh];bf; Nghj;jy; tpw;gid)</t>
  </si>
  <si>
    <t>203-1</t>
  </si>
  <si>
    <r>
      <t>tpepNahfKk;</t>
    </r>
    <r>
      <rPr>
        <sz val="14"/>
        <rFont val="Cambria"/>
        <family val="1"/>
        <scheme val="major"/>
      </rPr>
      <t xml:space="preserve">, </t>
    </r>
    <r>
      <rPr>
        <sz val="14"/>
        <rFont val="Adaanaa"/>
        <family val="2"/>
      </rPr>
      <t>cgfuzKk;</t>
    </r>
  </si>
  <si>
    <t xml:space="preserve">ලේඛණ සෙවීම පරික්ෂා කිරීම සහ සහතික කිරීමේ ගාස්තු </t>
  </si>
  <si>
    <t>mwtplf;$ba fl;lzk; (tPjp vy;iy rhd;wpjo;)</t>
  </si>
  <si>
    <t>විකුණුම් (පෝරම ගාස්තු)</t>
  </si>
  <si>
    <t>tpNrl Nrit fl;lzk; (jPghtsp fl;lzk;&gt; thur;re;ij)</t>
  </si>
  <si>
    <r>
      <t>Nritf;fhd mur epWtd nfhLg;gdT (fzf;fha;T guprPyid fl;lzk;</t>
    </r>
    <r>
      <rPr>
        <sz val="12"/>
        <rFont val="Calibri"/>
        <family val="2"/>
        <scheme val="minor"/>
      </rPr>
      <t>/</t>
    </r>
    <r>
      <rPr>
        <sz val="12"/>
        <rFont val="Adaanaa"/>
        <family val="2"/>
      </rPr>
      <t>kjpg;gPl;L msitf;fl;lzk;)</t>
    </r>
  </si>
  <si>
    <t xml:space="preserve">වෙනත් </t>
  </si>
  <si>
    <t>බල ප්‍රදේශය තුල කාන්තාවන් සවිබල ගැන්වීමේ ව්‍යාපෘති ක්‍රියාත්මක කිරීම</t>
  </si>
  <si>
    <t xml:space="preserve">mjpfhu gpuNjrj;jpw;Fl;gl;l ,lq;fspy; ngz;fis Cf;Ftpf;Fk; nraw;wpl;lk; </t>
  </si>
  <si>
    <t>වරෙන්තු ගාස්තු  (කඩකාමර)</t>
  </si>
  <si>
    <t>njhopw;Jiw 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</si>
</sst>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9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A Amali"/>
    </font>
    <font>
      <b/>
      <sz val="16"/>
      <name val="Thibus24STru"/>
      <family val="2"/>
    </font>
    <font>
      <b/>
      <sz val="16"/>
      <name val="T03ThibusTru"/>
    </font>
    <font>
      <sz val="13"/>
      <name val="Arial"/>
      <family val="2"/>
    </font>
    <font>
      <b/>
      <sz val="13"/>
      <name val="T03ThibusTru"/>
    </font>
    <font>
      <sz val="20"/>
      <name val="Thibus24STru"/>
      <family val="2"/>
    </font>
    <font>
      <sz val="11"/>
      <name val="Thibus24STru"/>
      <family val="2"/>
    </font>
    <font>
      <sz val="10"/>
      <name val="T03ThibusTru"/>
    </font>
    <font>
      <sz val="7"/>
      <name val="Times New Roman"/>
      <family val="1"/>
    </font>
    <font>
      <sz val="7"/>
      <name val="Arial"/>
      <family val="2"/>
    </font>
    <font>
      <sz val="10"/>
      <name val="Thibus07STru"/>
    </font>
    <font>
      <sz val="10"/>
      <name val="Thibus24STru"/>
      <family val="2"/>
    </font>
    <font>
      <b/>
      <sz val="16"/>
      <name val="Times New Roman"/>
      <family val="1"/>
    </font>
    <font>
      <b/>
      <sz val="15"/>
      <name val="Times New Roman"/>
      <family val="1"/>
    </font>
    <font>
      <sz val="13"/>
      <name val="Thibus24STru"/>
      <family val="2"/>
    </font>
    <font>
      <sz val="12"/>
      <name val="T03ThibusTru"/>
    </font>
    <font>
      <sz val="14"/>
      <name val="Thibus24STru"/>
      <family val="2"/>
    </font>
    <font>
      <b/>
      <sz val="15"/>
      <name val="Thibus24STru"/>
      <family val="2"/>
    </font>
    <font>
      <b/>
      <sz val="14"/>
      <name val="Thibus24STru"/>
      <family val="2"/>
    </font>
    <font>
      <b/>
      <sz val="10"/>
      <name val="Thibus24STru"/>
      <family val="2"/>
    </font>
    <font>
      <sz val="16"/>
      <name val="Thibus24STru"/>
      <family val="2"/>
    </font>
    <font>
      <b/>
      <sz val="12"/>
      <name val="T03ThibusTru"/>
    </font>
    <font>
      <sz val="12"/>
      <name val="Thibus24STru"/>
      <family val="2"/>
    </font>
    <font>
      <sz val="14"/>
      <name val="Arial"/>
      <family val="2"/>
    </font>
    <font>
      <sz val="12"/>
      <name val="Arial"/>
      <family val="2"/>
    </font>
    <font>
      <sz val="14"/>
      <name val="AA Amali"/>
    </font>
    <font>
      <sz val="12"/>
      <name val="Rasigapria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name val="Thibus24S"/>
      <family val="2"/>
    </font>
    <font>
      <sz val="10"/>
      <color rgb="FF7030A0"/>
      <name val="Arial"/>
      <family val="2"/>
    </font>
    <font>
      <sz val="12"/>
      <name val="Bamini"/>
      <family val="2"/>
    </font>
    <font>
      <sz val="14"/>
      <name val="T03ThibusTru"/>
    </font>
    <font>
      <sz val="14"/>
      <name val="Thibus07STru"/>
    </font>
    <font>
      <b/>
      <sz val="12"/>
      <name val="Thibus24STru"/>
      <family val="2"/>
    </font>
    <font>
      <sz val="12"/>
      <name val="Thibus07STru"/>
    </font>
    <font>
      <sz val="12"/>
      <name val="Rasigapriya"/>
    </font>
    <font>
      <b/>
      <sz val="13"/>
      <name val="Adaanaa"/>
      <family val="2"/>
    </font>
    <font>
      <b/>
      <sz val="16"/>
      <name val="Adaanaa"/>
      <family val="2"/>
    </font>
    <font>
      <sz val="10"/>
      <name val="Adaanaa"/>
      <family val="2"/>
    </font>
    <font>
      <sz val="11"/>
      <name val="Adaanaa"/>
      <family val="2"/>
    </font>
    <font>
      <sz val="9"/>
      <name val="Adaanaa"/>
      <family val="2"/>
    </font>
    <font>
      <b/>
      <sz val="15"/>
      <name val="Adaanaa"/>
      <family val="2"/>
    </font>
    <font>
      <sz val="12"/>
      <name val="Adaanaa"/>
      <family val="2"/>
    </font>
    <font>
      <b/>
      <sz val="14"/>
      <name val="Adaanaa"/>
      <family val="2"/>
    </font>
    <font>
      <sz val="20"/>
      <name val="Adaanaa"/>
      <family val="2"/>
    </font>
    <font>
      <sz val="16"/>
      <name val="Adaanaa"/>
      <family val="2"/>
    </font>
    <font>
      <b/>
      <sz val="13.5"/>
      <name val="Adaanaa"/>
      <family val="2"/>
    </font>
    <font>
      <b/>
      <sz val="12"/>
      <name val="Adaanaa"/>
      <family val="2"/>
    </font>
    <font>
      <sz val="14"/>
      <name val="Adaanaa"/>
      <family val="2"/>
    </font>
    <font>
      <sz val="12"/>
      <name val="Baamini"/>
    </font>
    <font>
      <b/>
      <sz val="12"/>
      <name val="Calibri"/>
      <family val="2"/>
      <scheme val="minor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sz val="11.75"/>
      <name val="Adaanaa"/>
      <family val="2"/>
    </font>
    <font>
      <b/>
      <sz val="10"/>
      <name val="Adaanaa"/>
      <family val="2"/>
    </font>
    <font>
      <sz val="11.75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2"/>
      <name val="Adaanaa"/>
      <family val="2"/>
    </font>
    <font>
      <sz val="12"/>
      <name val="FMBindumathi"/>
    </font>
    <font>
      <sz val="11"/>
      <name val="Adaanaa"/>
      <family val="2"/>
    </font>
    <font>
      <sz val="13.5"/>
      <color rgb="FF000000"/>
      <name val="Adaanaa"/>
      <family val="2"/>
    </font>
    <font>
      <b/>
      <sz val="16"/>
      <name val="Calibri"/>
      <family val="2"/>
      <scheme val="minor"/>
    </font>
    <font>
      <b/>
      <sz val="20"/>
      <name val="Adaanaa"/>
      <family val="2"/>
    </font>
    <font>
      <b/>
      <i/>
      <sz val="18"/>
      <name val="Thibus24STru"/>
      <family val="2"/>
    </font>
    <font>
      <b/>
      <i/>
      <sz val="18"/>
      <name val="Adaanaa"/>
      <family val="2"/>
    </font>
    <font>
      <sz val="12"/>
      <name val="Iskoola Pota"/>
      <family val="2"/>
    </font>
    <font>
      <sz val="14"/>
      <name val="Iskoola Pota"/>
      <family val="2"/>
    </font>
    <font>
      <sz val="14"/>
      <name val="Iskola"/>
    </font>
    <font>
      <b/>
      <sz val="14"/>
      <name val="Adaanaa"/>
      <family val="2"/>
    </font>
    <font>
      <b/>
      <sz val="16"/>
      <name val="Arial"/>
      <family val="2"/>
    </font>
    <font>
      <sz val="12"/>
      <color rgb="FF000000"/>
      <name val="AA Amali"/>
    </font>
    <font>
      <sz val="11"/>
      <name val="Calibri"/>
      <family val="2"/>
      <scheme val="minor"/>
    </font>
    <font>
      <b/>
      <sz val="11"/>
      <name val="Thibus24STru"/>
      <family val="2"/>
    </font>
    <font>
      <i/>
      <sz val="11"/>
      <color theme="1"/>
      <name val="Calibri"/>
      <family val="2"/>
      <scheme val="minor"/>
    </font>
    <font>
      <i/>
      <sz val="13"/>
      <name val="Thibus24STru"/>
      <family val="2"/>
    </font>
    <font>
      <i/>
      <sz val="7"/>
      <name val="Times New Roman"/>
      <family val="1"/>
    </font>
    <font>
      <i/>
      <sz val="7"/>
      <name val="Arial"/>
      <family val="2"/>
    </font>
    <font>
      <i/>
      <sz val="12"/>
      <name val="Adaanaa"/>
      <family val="2"/>
    </font>
    <font>
      <i/>
      <sz val="10"/>
      <name val="Thibus24STru"/>
      <family val="2"/>
    </font>
    <font>
      <i/>
      <sz val="10"/>
      <name val="Adaanaa"/>
      <family val="2"/>
    </font>
    <font>
      <sz val="11"/>
      <color theme="1"/>
      <name val="Calibri"/>
      <family val="2"/>
      <scheme val="minor"/>
    </font>
    <font>
      <sz val="6"/>
      <name val="Times New Roman"/>
      <family val="1"/>
    </font>
    <font>
      <i/>
      <sz val="6"/>
      <name val="Times New Roman"/>
      <family val="1"/>
    </font>
    <font>
      <sz val="14"/>
      <color theme="1"/>
      <name val="Adaanaa"/>
      <family val="2"/>
    </font>
    <font>
      <sz val="10"/>
      <color rgb="FFFF0000"/>
      <name val="Arial"/>
      <family val="2"/>
    </font>
    <font>
      <sz val="12"/>
      <name val="T03ThibusTru"/>
      <family val="2"/>
    </font>
    <font>
      <b/>
      <sz val="16"/>
      <name val="T03ThibusTru"/>
      <family val="2"/>
    </font>
    <font>
      <sz val="13.5"/>
      <color rgb="FF000000"/>
      <name val="Baamini"/>
    </font>
    <font>
      <sz val="14"/>
      <name val="Cambria"/>
      <family val="1"/>
      <scheme val="maj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7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3" fontId="0" fillId="0" borderId="0" xfId="0" applyNumberFormat="1"/>
    <xf numFmtId="0" fontId="0" fillId="0" borderId="0" xfId="0" applyBorder="1"/>
    <xf numFmtId="0" fontId="11" fillId="0" borderId="0" xfId="0" applyFont="1"/>
    <xf numFmtId="43" fontId="10" fillId="0" borderId="0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" fillId="0" borderId="0" xfId="0" applyFont="1" applyFill="1" applyAlignment="1">
      <alignment vertical="center"/>
    </xf>
    <xf numFmtId="43" fontId="24" fillId="0" borderId="29" xfId="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8" fillId="0" borderId="33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43" fontId="2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3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2" fontId="33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 wrapText="1"/>
    </xf>
    <xf numFmtId="0" fontId="34" fillId="0" borderId="3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2" fontId="33" fillId="0" borderId="0" xfId="0" applyNumberFormat="1" applyFont="1" applyFill="1" applyBorder="1" applyAlignment="1">
      <alignment vertical="center"/>
    </xf>
    <xf numFmtId="0" fontId="39" fillId="0" borderId="35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46" fillId="0" borderId="26" xfId="0" applyFont="1" applyBorder="1" applyAlignment="1">
      <alignment wrapText="1"/>
    </xf>
    <xf numFmtId="0" fontId="46" fillId="0" borderId="20" xfId="0" applyFont="1" applyBorder="1" applyAlignment="1">
      <alignment wrapText="1"/>
    </xf>
    <xf numFmtId="0" fontId="5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 wrapText="1"/>
    </xf>
    <xf numFmtId="0" fontId="46" fillId="0" borderId="35" xfId="0" applyFont="1" applyFill="1" applyBorder="1" applyAlignment="1">
      <alignment vertical="center" wrapText="1"/>
    </xf>
    <xf numFmtId="0" fontId="46" fillId="0" borderId="0" xfId="0" applyFont="1" applyFill="1" applyAlignment="1">
      <alignment vertical="justify"/>
    </xf>
    <xf numFmtId="0" fontId="46" fillId="0" borderId="35" xfId="0" applyFont="1" applyFill="1" applyBorder="1" applyAlignment="1">
      <alignment vertical="center"/>
    </xf>
    <xf numFmtId="0" fontId="46" fillId="0" borderId="10" xfId="0" applyFont="1" applyFill="1" applyBorder="1" applyAlignment="1">
      <alignment vertical="center"/>
    </xf>
    <xf numFmtId="0" fontId="46" fillId="0" borderId="35" xfId="0" applyFont="1" applyFill="1" applyBorder="1" applyAlignment="1">
      <alignment horizontal="left" vertical="center" wrapText="1"/>
    </xf>
    <xf numFmtId="0" fontId="43" fillId="0" borderId="35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43" fontId="43" fillId="0" borderId="30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left" vertical="center" wrapText="1"/>
    </xf>
    <xf numFmtId="0" fontId="40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/>
    </xf>
    <xf numFmtId="43" fontId="24" fillId="0" borderId="6" xfId="0" applyNumberFormat="1" applyFont="1" applyFill="1" applyBorder="1" applyAlignment="1">
      <alignment horizontal="center" vertical="center" wrapText="1"/>
    </xf>
    <xf numFmtId="43" fontId="43" fillId="0" borderId="11" xfId="0" applyNumberFormat="1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left" vertical="center" wrapText="1"/>
    </xf>
    <xf numFmtId="0" fontId="64" fillId="0" borderId="0" xfId="0" applyFont="1" applyFill="1" applyAlignment="1">
      <alignment vertical="center" wrapText="1"/>
    </xf>
    <xf numFmtId="0" fontId="64" fillId="0" borderId="35" xfId="0" applyFont="1" applyFill="1" applyBorder="1" applyAlignment="1">
      <alignment vertical="center" wrapText="1"/>
    </xf>
    <xf numFmtId="0" fontId="64" fillId="0" borderId="32" xfId="0" applyFont="1" applyFill="1" applyBorder="1" applyAlignment="1">
      <alignment vertical="center"/>
    </xf>
    <xf numFmtId="0" fontId="64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 wrapText="1"/>
    </xf>
    <xf numFmtId="0" fontId="46" fillId="0" borderId="41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43" fontId="61" fillId="0" borderId="0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43" fillId="0" borderId="43" xfId="0" applyFont="1" applyBorder="1" applyAlignment="1">
      <alignment horizontal="left"/>
    </xf>
    <xf numFmtId="0" fontId="18" fillId="0" borderId="40" xfId="0" applyFont="1" applyFill="1" applyBorder="1" applyAlignment="1">
      <alignment vertical="center"/>
    </xf>
    <xf numFmtId="0" fontId="46" fillId="0" borderId="4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46" fillId="0" borderId="8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vertical="center"/>
    </xf>
    <xf numFmtId="43" fontId="29" fillId="3" borderId="34" xfId="0" applyNumberFormat="1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vertical="center"/>
    </xf>
    <xf numFmtId="43" fontId="61" fillId="3" borderId="34" xfId="0" applyNumberFormat="1" applyFont="1" applyFill="1" applyBorder="1" applyAlignment="1">
      <alignment horizontal="center" vertical="center" wrapText="1"/>
    </xf>
    <xf numFmtId="43" fontId="29" fillId="3" borderId="38" xfId="0" applyNumberFormat="1" applyFont="1" applyFill="1" applyBorder="1" applyAlignment="1">
      <alignment horizontal="center" vertical="center" wrapText="1"/>
    </xf>
    <xf numFmtId="0" fontId="40" fillId="4" borderId="48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/>
    </xf>
    <xf numFmtId="0" fontId="43" fillId="2" borderId="4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1" fillId="2" borderId="3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43" fontId="1" fillId="2" borderId="7" xfId="0" applyNumberFormat="1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vertical="center" wrapText="1"/>
    </xf>
    <xf numFmtId="43" fontId="1" fillId="2" borderId="6" xfId="0" applyNumberFormat="1" applyFont="1" applyFill="1" applyBorder="1" applyAlignment="1">
      <alignment horizontal="center" vertical="center" wrapText="1"/>
    </xf>
    <xf numFmtId="43" fontId="1" fillId="2" borderId="11" xfId="0" applyNumberFormat="1" applyFont="1" applyFill="1" applyBorder="1" applyAlignment="1">
      <alignment horizontal="center" vertical="center" wrapText="1"/>
    </xf>
    <xf numFmtId="0" fontId="75" fillId="2" borderId="11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vertical="center" wrapText="1"/>
    </xf>
    <xf numFmtId="0" fontId="51" fillId="2" borderId="1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vertical="center"/>
    </xf>
    <xf numFmtId="0" fontId="46" fillId="0" borderId="11" xfId="0" applyFont="1" applyFill="1" applyBorder="1" applyAlignment="1">
      <alignment vertical="center"/>
    </xf>
    <xf numFmtId="0" fontId="74" fillId="0" borderId="8" xfId="0" applyFont="1" applyFill="1" applyBorder="1" applyAlignment="1">
      <alignment vertical="center" wrapText="1"/>
    </xf>
    <xf numFmtId="0" fontId="43" fillId="0" borderId="8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3" borderId="4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left" vertical="center"/>
    </xf>
    <xf numFmtId="0" fontId="46" fillId="0" borderId="41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/>
    </xf>
    <xf numFmtId="0" fontId="19" fillId="4" borderId="4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 wrapText="1"/>
    </xf>
    <xf numFmtId="0" fontId="36" fillId="0" borderId="40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vertical="center"/>
    </xf>
    <xf numFmtId="0" fontId="36" fillId="0" borderId="8" xfId="0" applyFont="1" applyFill="1" applyBorder="1" applyAlignment="1">
      <alignment vertical="center" wrapText="1"/>
    </xf>
    <xf numFmtId="0" fontId="73" fillId="0" borderId="8" xfId="0" applyFont="1" applyFill="1" applyBorder="1" applyAlignment="1">
      <alignment horizontal="left" vertical="center" wrapText="1"/>
    </xf>
    <xf numFmtId="0" fontId="17" fillId="0" borderId="41" xfId="0" applyFont="1" applyFill="1" applyBorder="1" applyAlignment="1">
      <alignment vertical="center" wrapText="1"/>
    </xf>
    <xf numFmtId="43" fontId="43" fillId="0" borderId="3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8" fillId="0" borderId="0" xfId="0" applyFont="1" applyFill="1" applyBorder="1" applyAlignment="1">
      <alignment vertical="center" wrapText="1"/>
    </xf>
    <xf numFmtId="0" fontId="52" fillId="0" borderId="4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38" fillId="0" borderId="40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46" fillId="0" borderId="11" xfId="0" applyNumberFormat="1" applyFont="1" applyFill="1" applyBorder="1" applyAlignment="1">
      <alignment vertical="center"/>
    </xf>
    <xf numFmtId="0" fontId="36" fillId="0" borderId="8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/>
    </xf>
    <xf numFmtId="0" fontId="37" fillId="2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46" fillId="2" borderId="1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/>
    </xf>
    <xf numFmtId="43" fontId="61" fillId="3" borderId="38" xfId="0" applyNumberFormat="1" applyFont="1" applyFill="1" applyBorder="1" applyAlignment="1">
      <alignment horizontal="center" vertical="center" wrapText="1"/>
    </xf>
    <xf numFmtId="0" fontId="20" fillId="3" borderId="51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19" fillId="6" borderId="33" xfId="0" applyFont="1" applyFill="1" applyBorder="1" applyAlignment="1">
      <alignment vertical="center" wrapText="1"/>
    </xf>
    <xf numFmtId="0" fontId="40" fillId="6" borderId="48" xfId="0" applyFont="1" applyFill="1" applyBorder="1" applyAlignment="1">
      <alignment vertical="center" wrapText="1"/>
    </xf>
    <xf numFmtId="0" fontId="19" fillId="5" borderId="33" xfId="0" applyFont="1" applyFill="1" applyBorder="1" applyAlignment="1">
      <alignment vertical="center" wrapText="1"/>
    </xf>
    <xf numFmtId="0" fontId="47" fillId="5" borderId="47" xfId="0" applyFont="1" applyFill="1" applyBorder="1" applyAlignment="1">
      <alignment vertical="center" wrapText="1"/>
    </xf>
    <xf numFmtId="0" fontId="19" fillId="6" borderId="40" xfId="0" applyFont="1" applyFill="1" applyBorder="1" applyAlignment="1">
      <alignment vertical="center" wrapText="1"/>
    </xf>
    <xf numFmtId="0" fontId="19" fillId="6" borderId="40" xfId="0" applyFont="1" applyFill="1" applyBorder="1" applyAlignment="1">
      <alignment vertical="center"/>
    </xf>
    <xf numFmtId="0" fontId="20" fillId="6" borderId="40" xfId="0" applyFont="1" applyFill="1" applyBorder="1" applyAlignment="1">
      <alignment vertical="center" wrapText="1"/>
    </xf>
    <xf numFmtId="0" fontId="51" fillId="6" borderId="48" xfId="0" applyFont="1" applyFill="1" applyBorder="1" applyAlignment="1">
      <alignment vertical="center" wrapText="1"/>
    </xf>
    <xf numFmtId="0" fontId="73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 wrapText="1"/>
    </xf>
    <xf numFmtId="0" fontId="40" fillId="6" borderId="1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20" fillId="6" borderId="42" xfId="0" applyFont="1" applyFill="1" applyBorder="1" applyAlignment="1">
      <alignment vertical="center"/>
    </xf>
    <xf numFmtId="43" fontId="61" fillId="6" borderId="34" xfId="0" applyNumberFormat="1" applyFont="1" applyFill="1" applyBorder="1" applyAlignment="1">
      <alignment horizontal="center" vertical="center" wrapText="1"/>
    </xf>
    <xf numFmtId="43" fontId="29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vertical="center"/>
    </xf>
    <xf numFmtId="0" fontId="72" fillId="0" borderId="33" xfId="0" applyFont="1" applyFill="1" applyBorder="1" applyAlignment="1">
      <alignment vertical="center" wrapText="1"/>
    </xf>
    <xf numFmtId="0" fontId="67" fillId="0" borderId="30" xfId="0" applyFont="1" applyBorder="1" applyAlignment="1">
      <alignment vertical="center" wrapText="1"/>
    </xf>
    <xf numFmtId="0" fontId="77" fillId="0" borderId="33" xfId="0" applyFont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64" fillId="0" borderId="0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0" fontId="20" fillId="6" borderId="51" xfId="0" applyFont="1" applyFill="1" applyBorder="1" applyAlignment="1">
      <alignment vertical="center"/>
    </xf>
    <xf numFmtId="0" fontId="19" fillId="3" borderId="33" xfId="0" applyFont="1" applyFill="1" applyBorder="1" applyAlignment="1">
      <alignment vertical="center" wrapText="1"/>
    </xf>
    <xf numFmtId="0" fontId="40" fillId="3" borderId="48" xfId="0" applyFont="1" applyFill="1" applyBorder="1" applyAlignment="1">
      <alignment vertical="center" wrapText="1"/>
    </xf>
    <xf numFmtId="0" fontId="72" fillId="0" borderId="1" xfId="0" applyFont="1" applyFill="1" applyBorder="1" applyAlignment="1">
      <alignment vertical="center" wrapText="1"/>
    </xf>
    <xf numFmtId="0" fontId="46" fillId="2" borderId="9" xfId="0" applyFont="1" applyFill="1" applyBorder="1" applyAlignment="1">
      <alignment horizontal="center" vertical="center"/>
    </xf>
    <xf numFmtId="0" fontId="46" fillId="2" borderId="3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vertical="center"/>
    </xf>
    <xf numFmtId="0" fontId="46" fillId="0" borderId="31" xfId="0" applyFont="1" applyFill="1" applyBorder="1" applyAlignment="1">
      <alignment vertical="center"/>
    </xf>
    <xf numFmtId="0" fontId="46" fillId="0" borderId="32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/>
    </xf>
    <xf numFmtId="0" fontId="46" fillId="0" borderId="3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66" fillId="0" borderId="43" xfId="0" applyFont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43" fillId="4" borderId="4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79" fillId="2" borderId="43" xfId="0" applyFont="1" applyFill="1" applyBorder="1" applyAlignment="1">
      <alignment horizontal="center" vertical="center" wrapText="1"/>
    </xf>
    <xf numFmtId="0" fontId="79" fillId="2" borderId="16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wrapText="1"/>
    </xf>
    <xf numFmtId="43" fontId="10" fillId="0" borderId="0" xfId="0" applyNumberFormat="1" applyFont="1" applyFill="1" applyBorder="1" applyAlignment="1">
      <alignment horizontal="center" vertical="center"/>
    </xf>
    <xf numFmtId="0" fontId="79" fillId="2" borderId="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79" fillId="2" borderId="34" xfId="0" applyFont="1" applyFill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43" fillId="0" borderId="3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42" fillId="0" borderId="0" xfId="0" applyFont="1" applyBorder="1" applyAlignment="1">
      <alignment wrapText="1"/>
    </xf>
    <xf numFmtId="165" fontId="11" fillId="0" borderId="0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wrapText="1"/>
    </xf>
    <xf numFmtId="0" fontId="46" fillId="0" borderId="22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16" fillId="8" borderId="13" xfId="0" applyFont="1" applyFill="1" applyBorder="1" applyAlignment="1">
      <alignment horizontal="left" vertical="center" wrapText="1"/>
    </xf>
    <xf numFmtId="0" fontId="46" fillId="8" borderId="20" xfId="0" applyFont="1" applyFill="1" applyBorder="1" applyAlignment="1">
      <alignment vertical="center" wrapText="1"/>
    </xf>
    <xf numFmtId="0" fontId="81" fillId="8" borderId="13" xfId="0" applyFont="1" applyFill="1" applyBorder="1" applyAlignment="1">
      <alignment horizontal="left" vertical="center" wrapText="1"/>
    </xf>
    <xf numFmtId="0" fontId="84" fillId="8" borderId="20" xfId="0" applyFont="1" applyFill="1" applyBorder="1" applyAlignment="1">
      <alignment vertical="center" wrapText="1"/>
    </xf>
    <xf numFmtId="0" fontId="85" fillId="8" borderId="15" xfId="0" applyFont="1" applyFill="1" applyBorder="1" applyAlignment="1">
      <alignment horizontal="left" vertical="center" wrapText="1"/>
    </xf>
    <xf numFmtId="0" fontId="86" fillId="8" borderId="22" xfId="0" applyFont="1" applyFill="1" applyBorder="1" applyAlignment="1">
      <alignment wrapText="1"/>
    </xf>
    <xf numFmtId="0" fontId="42" fillId="2" borderId="7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42" fillId="4" borderId="30" xfId="0" applyFont="1" applyFill="1" applyBorder="1" applyAlignment="1">
      <alignment horizontal="left" vertical="center" wrapText="1"/>
    </xf>
    <xf numFmtId="43" fontId="1" fillId="0" borderId="0" xfId="0" applyNumberFormat="1" applyFont="1" applyFill="1" applyAlignment="1">
      <alignment vertical="center"/>
    </xf>
    <xf numFmtId="43" fontId="78" fillId="10" borderId="0" xfId="0" applyNumberFormat="1" applyFont="1" applyFill="1" applyAlignment="1">
      <alignment horizontal="center" vertical="center"/>
    </xf>
    <xf numFmtId="43" fontId="1" fillId="7" borderId="0" xfId="0" applyNumberFormat="1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43" fontId="1" fillId="0" borderId="0" xfId="1" applyFont="1" applyFill="1" applyAlignment="1">
      <alignment vertical="center"/>
    </xf>
    <xf numFmtId="0" fontId="46" fillId="11" borderId="35" xfId="0" applyFont="1" applyFill="1" applyBorder="1" applyAlignment="1">
      <alignment vertical="center" wrapText="1"/>
    </xf>
    <xf numFmtId="43" fontId="1" fillId="0" borderId="30" xfId="0" applyNumberFormat="1" applyFont="1" applyFill="1" applyBorder="1" applyAlignment="1">
      <alignment horizontal="center" vertical="center" wrapText="1"/>
    </xf>
    <xf numFmtId="43" fontId="1" fillId="0" borderId="29" xfId="0" applyNumberFormat="1" applyFont="1" applyFill="1" applyBorder="1" applyAlignment="1">
      <alignment horizontal="center" vertical="center" wrapText="1"/>
    </xf>
    <xf numFmtId="43" fontId="1" fillId="2" borderId="29" xfId="0" applyNumberFormat="1" applyFont="1" applyFill="1" applyBorder="1" applyAlignment="1">
      <alignment horizontal="center" vertical="center" wrapText="1"/>
    </xf>
    <xf numFmtId="43" fontId="1" fillId="2" borderId="30" xfId="0" applyNumberFormat="1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 wrapText="1"/>
    </xf>
    <xf numFmtId="43" fontId="1" fillId="2" borderId="31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43" fontId="1" fillId="0" borderId="29" xfId="0" applyNumberFormat="1" applyFont="1" applyFill="1" applyBorder="1" applyAlignment="1">
      <alignment horizontal="center" vertical="center" wrapText="1"/>
    </xf>
    <xf numFmtId="43" fontId="1" fillId="0" borderId="30" xfId="0" applyNumberFormat="1" applyFont="1" applyFill="1" applyBorder="1" applyAlignment="1">
      <alignment horizontal="center" vertical="center" wrapText="1"/>
    </xf>
    <xf numFmtId="43" fontId="1" fillId="2" borderId="29" xfId="0" applyNumberFormat="1" applyFont="1" applyFill="1" applyBorder="1" applyAlignment="1">
      <alignment horizontal="center" vertical="center" wrapText="1"/>
    </xf>
    <xf numFmtId="43" fontId="1" fillId="2" borderId="30" xfId="0" applyNumberFormat="1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 wrapText="1"/>
    </xf>
    <xf numFmtId="43" fontId="1" fillId="2" borderId="3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92" fillId="0" borderId="0" xfId="0" applyFont="1" applyFill="1" applyAlignment="1">
      <alignment vertical="center"/>
    </xf>
    <xf numFmtId="0" fontId="92" fillId="0" borderId="41" xfId="0" applyFont="1" applyFill="1" applyBorder="1" applyAlignment="1">
      <alignment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vertical="center"/>
    </xf>
    <xf numFmtId="43" fontId="29" fillId="11" borderId="0" xfId="0" applyNumberFormat="1" applyFont="1" applyFill="1" applyBorder="1" applyAlignment="1">
      <alignment horizontal="center" vertical="center" wrapText="1"/>
    </xf>
    <xf numFmtId="0" fontId="1" fillId="11" borderId="0" xfId="0" applyFont="1" applyFill="1" applyAlignment="1">
      <alignment vertical="center"/>
    </xf>
    <xf numFmtId="0" fontId="46" fillId="0" borderId="33" xfId="0" applyFont="1" applyFill="1" applyBorder="1" applyAlignment="1">
      <alignment vertical="center" wrapText="1"/>
    </xf>
    <xf numFmtId="0" fontId="94" fillId="0" borderId="30" xfId="0" applyFont="1" applyBorder="1" applyAlignment="1">
      <alignment vertical="center" wrapText="1"/>
    </xf>
    <xf numFmtId="0" fontId="77" fillId="0" borderId="33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36" fillId="0" borderId="6" xfId="0" applyNumberFormat="1" applyFont="1" applyFill="1" applyBorder="1" applyAlignment="1">
      <alignment vertical="center"/>
    </xf>
    <xf numFmtId="43" fontId="24" fillId="0" borderId="34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52" fillId="0" borderId="3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3" fontId="10" fillId="0" borderId="13" xfId="0" applyNumberFormat="1" applyFont="1" applyBorder="1" applyAlignment="1">
      <alignment horizontal="center" vertical="center" wrapText="1"/>
    </xf>
    <xf numFmtId="43" fontId="10" fillId="0" borderId="20" xfId="0" applyNumberFormat="1" applyFont="1" applyBorder="1" applyAlignment="1">
      <alignment horizontal="center" vertical="center" wrapText="1"/>
    </xf>
    <xf numFmtId="43" fontId="10" fillId="0" borderId="14" xfId="0" applyNumberFormat="1" applyFont="1" applyBorder="1" applyAlignment="1">
      <alignment horizontal="center" vertical="center" wrapText="1"/>
    </xf>
    <xf numFmtId="43" fontId="10" fillId="0" borderId="21" xfId="0" applyNumberFormat="1" applyFont="1" applyBorder="1" applyAlignment="1">
      <alignment horizontal="center" vertical="center" wrapText="1"/>
    </xf>
    <xf numFmtId="43" fontId="10" fillId="9" borderId="4" xfId="0" applyNumberFormat="1" applyFont="1" applyFill="1" applyBorder="1" applyAlignment="1">
      <alignment horizontal="center" vertical="center" wrapText="1"/>
    </xf>
    <xf numFmtId="43" fontId="10" fillId="9" borderId="9" xfId="0" applyNumberFormat="1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30" xfId="0" applyNumberFormat="1" applyFont="1" applyBorder="1" applyAlignment="1">
      <alignment horizontal="center" vertical="center" wrapText="1"/>
    </xf>
    <xf numFmtId="43" fontId="10" fillId="0" borderId="13" xfId="0" applyNumberFormat="1" applyFont="1" applyBorder="1" applyAlignment="1">
      <alignment horizontal="center" vertical="center"/>
    </xf>
    <xf numFmtId="43" fontId="10" fillId="0" borderId="20" xfId="0" applyNumberFormat="1" applyFont="1" applyBorder="1" applyAlignment="1">
      <alignment horizontal="center" vertical="center"/>
    </xf>
    <xf numFmtId="43" fontId="10" fillId="0" borderId="14" xfId="0" applyNumberFormat="1" applyFont="1" applyBorder="1" applyAlignment="1">
      <alignment horizontal="center" vertical="center"/>
    </xf>
    <xf numFmtId="43" fontId="10" fillId="0" borderId="21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43" fontId="10" fillId="0" borderId="15" xfId="0" applyNumberFormat="1" applyFont="1" applyBorder="1" applyAlignment="1">
      <alignment horizontal="center" vertical="center"/>
    </xf>
    <xf numFmtId="43" fontId="10" fillId="0" borderId="22" xfId="0" applyNumberFormat="1" applyFont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3" fontId="10" fillId="4" borderId="13" xfId="0" applyNumberFormat="1" applyFont="1" applyFill="1" applyBorder="1" applyAlignment="1">
      <alignment horizontal="center" vertical="center"/>
    </xf>
    <xf numFmtId="43" fontId="10" fillId="4" borderId="20" xfId="0" applyNumberFormat="1" applyFont="1" applyFill="1" applyBorder="1" applyAlignment="1">
      <alignment horizontal="center" vertical="center"/>
    </xf>
    <xf numFmtId="165" fontId="10" fillId="4" borderId="29" xfId="0" applyNumberFormat="1" applyFont="1" applyFill="1" applyBorder="1" applyAlignment="1">
      <alignment horizontal="center" vertical="center"/>
    </xf>
    <xf numFmtId="165" fontId="10" fillId="4" borderId="30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3" fontId="10" fillId="0" borderId="44" xfId="0" applyNumberFormat="1" applyFont="1" applyBorder="1" applyAlignment="1">
      <alignment horizontal="center" vertical="center" wrapText="1"/>
    </xf>
    <xf numFmtId="43" fontId="10" fillId="0" borderId="45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43" fontId="10" fillId="0" borderId="15" xfId="0" applyNumberFormat="1" applyFont="1" applyBorder="1" applyAlignment="1">
      <alignment horizontal="center" vertical="center" wrapText="1"/>
    </xf>
    <xf numFmtId="43" fontId="10" fillId="0" borderId="22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43" fontId="10" fillId="0" borderId="12" xfId="0" applyNumberFormat="1" applyFont="1" applyBorder="1" applyAlignment="1">
      <alignment horizontal="center" vertical="center" wrapText="1"/>
    </xf>
    <xf numFmtId="43" fontId="10" fillId="0" borderId="19" xfId="0" applyNumberFormat="1" applyFont="1" applyBorder="1" applyAlignment="1">
      <alignment horizontal="center" vertical="center" wrapText="1"/>
    </xf>
    <xf numFmtId="43" fontId="10" fillId="4" borderId="44" xfId="0" applyNumberFormat="1" applyFont="1" applyFill="1" applyBorder="1" applyAlignment="1">
      <alignment horizontal="center" vertical="center"/>
    </xf>
    <xf numFmtId="43" fontId="10" fillId="4" borderId="45" xfId="0" applyNumberFormat="1" applyFont="1" applyFill="1" applyBorder="1" applyAlignment="1">
      <alignment horizontal="center" vertical="center"/>
    </xf>
    <xf numFmtId="165" fontId="10" fillId="4" borderId="29" xfId="0" applyNumberFormat="1" applyFont="1" applyFill="1" applyBorder="1" applyAlignment="1">
      <alignment horizontal="center" vertical="center" wrapText="1"/>
    </xf>
    <xf numFmtId="165" fontId="10" fillId="4" borderId="30" xfId="0" applyNumberFormat="1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43" fontId="10" fillId="0" borderId="12" xfId="0" applyNumberFormat="1" applyFont="1" applyBorder="1" applyAlignment="1">
      <alignment horizontal="center" vertical="center"/>
    </xf>
    <xf numFmtId="43" fontId="10" fillId="0" borderId="2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43" fontId="10" fillId="0" borderId="42" xfId="0" applyNumberFormat="1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49" fontId="0" fillId="0" borderId="12" xfId="0" applyNumberFormat="1" applyBorder="1" applyAlignment="1">
      <alignment horizontal="center" vertical="center"/>
    </xf>
    <xf numFmtId="0" fontId="0" fillId="0" borderId="19" xfId="0" applyBorder="1"/>
    <xf numFmtId="43" fontId="10" fillId="0" borderId="19" xfId="0" applyNumberFormat="1" applyFont="1" applyBorder="1" applyAlignment="1">
      <alignment horizontal="center" vertical="center"/>
    </xf>
    <xf numFmtId="43" fontId="82" fillId="8" borderId="44" xfId="0" applyNumberFormat="1" applyFont="1" applyFill="1" applyBorder="1" applyAlignment="1">
      <alignment horizontal="center" vertical="center"/>
    </xf>
    <xf numFmtId="43" fontId="82" fillId="8" borderId="45" xfId="0" applyNumberFormat="1" applyFont="1" applyFill="1" applyBorder="1" applyAlignment="1">
      <alignment horizontal="center" vertical="center"/>
    </xf>
    <xf numFmtId="165" fontId="83" fillId="8" borderId="15" xfId="0" applyNumberFormat="1" applyFont="1" applyFill="1" applyBorder="1" applyAlignment="1">
      <alignment horizontal="center" vertical="center"/>
    </xf>
    <xf numFmtId="165" fontId="83" fillId="8" borderId="22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165" fontId="11" fillId="0" borderId="15" xfId="0" applyNumberFormat="1" applyFont="1" applyBorder="1" applyAlignment="1">
      <alignment horizontal="center" vertical="center"/>
    </xf>
    <xf numFmtId="165" fontId="11" fillId="0" borderId="22" xfId="0" applyNumberFormat="1" applyFont="1" applyBorder="1" applyAlignment="1">
      <alignment horizontal="center" vertical="center"/>
    </xf>
    <xf numFmtId="0" fontId="80" fillId="8" borderId="12" xfId="0" applyFont="1" applyFill="1" applyBorder="1" applyAlignment="1">
      <alignment horizontal="center"/>
    </xf>
    <xf numFmtId="0" fontId="80" fillId="8" borderId="19" xfId="0" applyFont="1" applyFill="1" applyBorder="1"/>
    <xf numFmtId="43" fontId="10" fillId="8" borderId="44" xfId="0" applyNumberFormat="1" applyFont="1" applyFill="1" applyBorder="1" applyAlignment="1">
      <alignment horizontal="center" vertical="center"/>
    </xf>
    <xf numFmtId="43" fontId="10" fillId="8" borderId="45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0" fillId="0" borderId="25" xfId="0" applyNumberFormat="1" applyBorder="1" applyAlignment="1">
      <alignment horizontal="center" vertical="center"/>
    </xf>
    <xf numFmtId="43" fontId="88" fillId="0" borderId="13" xfId="0" applyNumberFormat="1" applyFont="1" applyBorder="1" applyAlignment="1">
      <alignment horizontal="center" vertical="center"/>
    </xf>
    <xf numFmtId="43" fontId="88" fillId="0" borderId="26" xfId="0" applyNumberFormat="1" applyFont="1" applyBorder="1" applyAlignment="1">
      <alignment horizontal="center" vertical="center"/>
    </xf>
    <xf numFmtId="43" fontId="88" fillId="0" borderId="15" xfId="0" applyNumberFormat="1" applyFont="1" applyBorder="1" applyAlignment="1">
      <alignment horizontal="center" vertical="center"/>
    </xf>
    <xf numFmtId="43" fontId="88" fillId="0" borderId="28" xfId="0" applyNumberFormat="1" applyFont="1" applyBorder="1" applyAlignment="1">
      <alignment horizontal="center" vertical="center"/>
    </xf>
    <xf numFmtId="43" fontId="88" fillId="0" borderId="12" xfId="0" applyNumberFormat="1" applyFont="1" applyBorder="1" applyAlignment="1">
      <alignment horizontal="center" vertical="center" wrapText="1"/>
    </xf>
    <xf numFmtId="43" fontId="88" fillId="0" borderId="27" xfId="0" applyNumberFormat="1" applyFont="1" applyBorder="1" applyAlignment="1">
      <alignment horizontal="center" vertical="center" wrapText="1"/>
    </xf>
    <xf numFmtId="165" fontId="11" fillId="0" borderId="28" xfId="0" applyNumberFormat="1" applyFont="1" applyBorder="1" applyAlignment="1">
      <alignment horizontal="center" vertical="center"/>
    </xf>
    <xf numFmtId="43" fontId="88" fillId="0" borderId="24" xfId="0" applyNumberFormat="1" applyFont="1" applyBorder="1" applyAlignment="1">
      <alignment horizontal="center" vertical="center"/>
    </xf>
    <xf numFmtId="43" fontId="88" fillId="0" borderId="22" xfId="0" applyNumberFormat="1" applyFont="1" applyBorder="1" applyAlignment="1">
      <alignment horizontal="center" vertical="center"/>
    </xf>
    <xf numFmtId="43" fontId="88" fillId="0" borderId="23" xfId="0" applyNumberFormat="1" applyFont="1" applyBorder="1" applyAlignment="1">
      <alignment horizontal="center" vertical="center" wrapText="1"/>
    </xf>
    <xf numFmtId="43" fontId="88" fillId="0" borderId="19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0" fontId="80" fillId="8" borderId="4" xfId="0" applyFont="1" applyFill="1" applyBorder="1" applyAlignment="1">
      <alignment horizontal="center"/>
    </xf>
    <xf numFmtId="0" fontId="80" fillId="8" borderId="9" xfId="0" applyFont="1" applyFill="1" applyBorder="1" applyAlignment="1">
      <alignment horizontal="center"/>
    </xf>
    <xf numFmtId="43" fontId="89" fillId="8" borderId="13" xfId="0" applyNumberFormat="1" applyFont="1" applyFill="1" applyBorder="1" applyAlignment="1">
      <alignment horizontal="center" vertical="center"/>
    </xf>
    <xf numFmtId="43" fontId="89" fillId="8" borderId="20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3" fontId="88" fillId="0" borderId="2" xfId="0" applyNumberFormat="1" applyFont="1" applyBorder="1" applyAlignment="1">
      <alignment horizontal="center" vertical="center"/>
    </xf>
    <xf numFmtId="43" fontId="88" fillId="0" borderId="20" xfId="0" applyNumberFormat="1" applyFont="1" applyBorder="1" applyAlignment="1">
      <alignment horizontal="center" vertical="center"/>
    </xf>
    <xf numFmtId="43" fontId="10" fillId="8" borderId="13" xfId="0" applyNumberFormat="1" applyFont="1" applyFill="1" applyBorder="1" applyAlignment="1">
      <alignment horizontal="center" vertical="center"/>
    </xf>
    <xf numFmtId="43" fontId="10" fillId="8" borderId="20" xfId="0" applyNumberFormat="1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51" fillId="0" borderId="9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3" fontId="1" fillId="0" borderId="29" xfId="0" applyNumberFormat="1" applyFont="1" applyFill="1" applyBorder="1" applyAlignment="1">
      <alignment horizontal="center" vertical="center" wrapText="1"/>
    </xf>
    <xf numFmtId="43" fontId="1" fillId="0" borderId="3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2" fillId="11" borderId="7" xfId="0" applyFont="1" applyFill="1" applyBorder="1" applyAlignment="1">
      <alignment horizontal="center" vertical="center"/>
    </xf>
    <xf numFmtId="0" fontId="52" fillId="11" borderId="0" xfId="0" applyFont="1" applyFill="1" applyBorder="1" applyAlignment="1">
      <alignment horizontal="center" vertical="center"/>
    </xf>
    <xf numFmtId="0" fontId="52" fillId="11" borderId="8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43" fontId="1" fillId="0" borderId="33" xfId="0" applyNumberFormat="1" applyFont="1" applyFill="1" applyBorder="1" applyAlignment="1">
      <alignment horizontal="center" vertical="center" wrapText="1"/>
    </xf>
    <xf numFmtId="43" fontId="1" fillId="0" borderId="30" xfId="0" applyNumberFormat="1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 wrapText="1"/>
    </xf>
    <xf numFmtId="0" fontId="30" fillId="3" borderId="47" xfId="0" applyFont="1" applyFill="1" applyBorder="1" applyAlignment="1">
      <alignment horizontal="center" vertical="center" wrapText="1"/>
    </xf>
    <xf numFmtId="43" fontId="61" fillId="3" borderId="33" xfId="0" applyNumberFormat="1" applyFont="1" applyFill="1" applyBorder="1" applyAlignment="1">
      <alignment horizontal="center" vertical="center" wrapText="1"/>
    </xf>
    <xf numFmtId="43" fontId="61" fillId="3" borderId="47" xfId="0" applyNumberFormat="1" applyFont="1" applyFill="1" applyBorder="1" applyAlignment="1">
      <alignment horizontal="center" vertical="center" wrapText="1"/>
    </xf>
    <xf numFmtId="43" fontId="1" fillId="11" borderId="29" xfId="0" applyNumberFormat="1" applyFont="1" applyFill="1" applyBorder="1" applyAlignment="1">
      <alignment horizontal="center" vertical="center" wrapText="1"/>
    </xf>
    <xf numFmtId="43" fontId="1" fillId="11" borderId="32" xfId="0" applyNumberFormat="1" applyFont="1" applyFill="1" applyBorder="1" applyAlignment="1">
      <alignment horizontal="center" vertical="center" wrapText="1"/>
    </xf>
    <xf numFmtId="43" fontId="1" fillId="11" borderId="33" xfId="0" applyNumberFormat="1" applyFont="1" applyFill="1" applyBorder="1" applyAlignment="1">
      <alignment horizontal="center" vertical="center" wrapText="1"/>
    </xf>
    <xf numFmtId="43" fontId="1" fillId="11" borderId="30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3" fontId="1" fillId="0" borderId="31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3" fontId="78" fillId="0" borderId="33" xfId="0" applyNumberFormat="1" applyFont="1" applyFill="1" applyBorder="1" applyAlignment="1">
      <alignment horizontal="center" vertical="center" wrapText="1"/>
    </xf>
    <xf numFmtId="43" fontId="78" fillId="0" borderId="30" xfId="0" applyNumberFormat="1" applyFont="1" applyFill="1" applyBorder="1" applyAlignment="1">
      <alignment horizontal="center" vertical="center" wrapText="1"/>
    </xf>
    <xf numFmtId="4" fontId="63" fillId="0" borderId="33" xfId="0" applyNumberFormat="1" applyFont="1" applyBorder="1" applyAlignment="1">
      <alignment horizontal="center" vertical="center" wrapText="1"/>
    </xf>
    <xf numFmtId="4" fontId="63" fillId="0" borderId="30" xfId="0" applyNumberFormat="1" applyFont="1" applyBorder="1" applyAlignment="1">
      <alignment horizontal="center" vertical="center" wrapText="1"/>
    </xf>
    <xf numFmtId="43" fontId="78" fillId="0" borderId="32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3" fontId="63" fillId="0" borderId="33" xfId="1" applyFont="1" applyBorder="1" applyAlignment="1">
      <alignment horizontal="center" vertical="center" wrapText="1"/>
    </xf>
    <xf numFmtId="43" fontId="63" fillId="0" borderId="32" xfId="1" applyFont="1" applyBorder="1" applyAlignment="1">
      <alignment horizontal="center" vertical="center" wrapText="1"/>
    </xf>
    <xf numFmtId="43" fontId="78" fillId="0" borderId="40" xfId="0" applyNumberFormat="1" applyFont="1" applyFill="1" applyBorder="1" applyAlignment="1">
      <alignment horizontal="center" vertical="center" wrapText="1"/>
    </xf>
    <xf numFmtId="43" fontId="78" fillId="0" borderId="41" xfId="0" applyNumberFormat="1" applyFont="1" applyFill="1" applyBorder="1" applyAlignment="1">
      <alignment horizontal="center" vertical="center" wrapText="1"/>
    </xf>
    <xf numFmtId="43" fontId="78" fillId="0" borderId="29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49" fontId="1" fillId="0" borderId="39" xfId="0" applyNumberFormat="1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6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43" fontId="62" fillId="0" borderId="33" xfId="0" applyNumberFormat="1" applyFont="1" applyFill="1" applyBorder="1" applyAlignment="1">
      <alignment horizontal="center" vertical="center" wrapText="1"/>
    </xf>
    <xf numFmtId="43" fontId="62" fillId="0" borderId="31" xfId="0" applyNumberFormat="1" applyFont="1" applyFill="1" applyBorder="1" applyAlignment="1">
      <alignment horizontal="center" vertical="center" wrapText="1"/>
    </xf>
    <xf numFmtId="0" fontId="30" fillId="6" borderId="39" xfId="0" applyFont="1" applyFill="1" applyBorder="1" applyAlignment="1">
      <alignment horizontal="center" vertical="center" wrapText="1"/>
    </xf>
    <xf numFmtId="0" fontId="30" fillId="6" borderId="37" xfId="0" applyFont="1" applyFill="1" applyBorder="1" applyAlignment="1">
      <alignment horizontal="center" vertical="center" wrapText="1"/>
    </xf>
    <xf numFmtId="43" fontId="61" fillId="6" borderId="29" xfId="0" applyNumberFormat="1" applyFont="1" applyFill="1" applyBorder="1" applyAlignment="1">
      <alignment horizontal="center" vertical="center" wrapText="1"/>
    </xf>
    <xf numFmtId="43" fontId="61" fillId="6" borderId="30" xfId="0" applyNumberFormat="1" applyFont="1" applyFill="1" applyBorder="1" applyAlignment="1">
      <alignment horizontal="center" vertical="center" wrapText="1"/>
    </xf>
    <xf numFmtId="43" fontId="62" fillId="0" borderId="32" xfId="0" applyNumberFormat="1" applyFont="1" applyFill="1" applyBorder="1" applyAlignment="1">
      <alignment horizontal="center" vertical="center" wrapText="1"/>
    </xf>
    <xf numFmtId="43" fontId="62" fillId="0" borderId="29" xfId="0" applyNumberFormat="1" applyFont="1" applyFill="1" applyBorder="1" applyAlignment="1">
      <alignment horizontal="center" vertical="center" wrapText="1"/>
    </xf>
    <xf numFmtId="0" fontId="76" fillId="0" borderId="7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8" xfId="0" applyFont="1" applyFill="1" applyBorder="1" applyAlignment="1">
      <alignment horizontal="center" vertical="center" wrapText="1"/>
    </xf>
    <xf numFmtId="43" fontId="62" fillId="0" borderId="30" xfId="0" applyNumberFormat="1" applyFont="1" applyFill="1" applyBorder="1" applyAlignment="1">
      <alignment horizontal="center" vertical="center" wrapText="1"/>
    </xf>
    <xf numFmtId="0" fontId="30" fillId="6" borderId="36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43" fontId="61" fillId="4" borderId="33" xfId="0" applyNumberFormat="1" applyFont="1" applyFill="1" applyBorder="1" applyAlignment="1">
      <alignment horizontal="center" vertical="center" wrapText="1"/>
    </xf>
    <xf numFmtId="43" fontId="61" fillId="4" borderId="47" xfId="0" applyNumberFormat="1" applyFont="1" applyFill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30" fillId="5" borderId="47" xfId="0" applyFont="1" applyFill="1" applyBorder="1" applyAlignment="1">
      <alignment horizontal="center" vertical="center" wrapText="1"/>
    </xf>
    <xf numFmtId="43" fontId="61" fillId="5" borderId="33" xfId="0" applyNumberFormat="1" applyFont="1" applyFill="1" applyBorder="1" applyAlignment="1">
      <alignment horizontal="center" vertical="center" wrapText="1"/>
    </xf>
    <xf numFmtId="43" fontId="61" fillId="5" borderId="47" xfId="0" applyNumberFormat="1" applyFont="1" applyFill="1" applyBorder="1" applyAlignment="1">
      <alignment horizontal="center" vertical="center" wrapText="1"/>
    </xf>
    <xf numFmtId="43" fontId="1" fillId="0" borderId="7" xfId="0" applyNumberFormat="1" applyFont="1" applyFill="1" applyBorder="1" applyAlignment="1">
      <alignment horizontal="center" vertical="center" wrapText="1"/>
    </xf>
    <xf numFmtId="0" fontId="30" fillId="6" borderId="33" xfId="0" applyFont="1" applyFill="1" applyBorder="1" applyAlignment="1">
      <alignment horizontal="center" vertical="center" wrapText="1"/>
    </xf>
    <xf numFmtId="0" fontId="30" fillId="6" borderId="47" xfId="0" applyFont="1" applyFill="1" applyBorder="1" applyAlignment="1">
      <alignment horizontal="center" vertical="center" wrapText="1"/>
    </xf>
    <xf numFmtId="43" fontId="29" fillId="6" borderId="33" xfId="0" applyNumberFormat="1" applyFont="1" applyFill="1" applyBorder="1" applyAlignment="1">
      <alignment horizontal="center" vertical="center" wrapText="1"/>
    </xf>
    <xf numFmtId="43" fontId="29" fillId="6" borderId="47" xfId="0" applyNumberFormat="1" applyFont="1" applyFill="1" applyBorder="1" applyAlignment="1">
      <alignment horizontal="center" vertical="center" wrapText="1"/>
    </xf>
    <xf numFmtId="43" fontId="1" fillId="0" borderId="3" xfId="0" applyNumberFormat="1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/>
    </xf>
    <xf numFmtId="43" fontId="1" fillId="0" borderId="25" xfId="0" applyNumberFormat="1" applyFont="1" applyFill="1" applyBorder="1" applyAlignment="1">
      <alignment horizontal="center" vertical="center" wrapText="1"/>
    </xf>
    <xf numFmtId="43" fontId="1" fillId="11" borderId="3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37" xfId="0" applyNumberFormat="1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30" fillId="6" borderId="46" xfId="0" applyFont="1" applyFill="1" applyBorder="1" applyAlignment="1">
      <alignment horizontal="center" vertical="center" wrapText="1"/>
    </xf>
    <xf numFmtId="43" fontId="1" fillId="11" borderId="7" xfId="0" applyNumberFormat="1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43" fontId="1" fillId="11" borderId="3" xfId="0" applyNumberFormat="1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3" fontId="1" fillId="0" borderId="9" xfId="0" applyNumberFormat="1" applyFont="1" applyFill="1" applyBorder="1" applyAlignment="1">
      <alignment horizontal="center" vertical="center" wrapText="1"/>
    </xf>
    <xf numFmtId="43" fontId="1" fillId="0" borderId="8" xfId="0" applyNumberFormat="1" applyFont="1" applyFill="1" applyBorder="1" applyAlignment="1">
      <alignment horizontal="center" vertical="center" wrapText="1"/>
    </xf>
    <xf numFmtId="43" fontId="61" fillId="6" borderId="33" xfId="0" applyNumberFormat="1" applyFont="1" applyFill="1" applyBorder="1" applyAlignment="1">
      <alignment horizontal="center" vertical="center" wrapText="1"/>
    </xf>
    <xf numFmtId="43" fontId="61" fillId="6" borderId="47" xfId="0" applyNumberFormat="1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43" fontId="1" fillId="0" borderId="36" xfId="0" applyNumberFormat="1" applyFont="1" applyFill="1" applyBorder="1" applyAlignment="1">
      <alignment horizontal="center" vertical="center" wrapText="1"/>
    </xf>
    <xf numFmtId="43" fontId="1" fillId="11" borderId="25" xfId="0" applyNumberFormat="1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3" fontId="29" fillId="4" borderId="33" xfId="0" applyNumberFormat="1" applyFont="1" applyFill="1" applyBorder="1" applyAlignment="1">
      <alignment horizontal="center" vertical="center" wrapText="1"/>
    </xf>
    <xf numFmtId="43" fontId="29" fillId="4" borderId="47" xfId="0" applyNumberFormat="1" applyFont="1" applyFill="1" applyBorder="1" applyAlignment="1">
      <alignment horizontal="center" vertical="center" wrapText="1"/>
    </xf>
    <xf numFmtId="43" fontId="1" fillId="2" borderId="29" xfId="0" applyNumberFormat="1" applyFont="1" applyFill="1" applyBorder="1" applyAlignment="1">
      <alignment horizontal="center" vertical="center" wrapText="1"/>
    </xf>
    <xf numFmtId="43" fontId="1" fillId="2" borderId="30" xfId="0" applyNumberFormat="1" applyFont="1" applyFill="1" applyBorder="1" applyAlignment="1">
      <alignment horizontal="center" vertical="center" wrapText="1"/>
    </xf>
    <xf numFmtId="43" fontId="1" fillId="2" borderId="4" xfId="0" applyNumberFormat="1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49" fontId="69" fillId="0" borderId="7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49" fontId="69" fillId="0" borderId="8" xfId="0" applyNumberFormat="1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43" fontId="29" fillId="6" borderId="3" xfId="0" applyNumberFormat="1" applyFont="1" applyFill="1" applyBorder="1" applyAlignment="1">
      <alignment horizontal="center" vertical="center" wrapText="1"/>
    </xf>
    <xf numFmtId="43" fontId="29" fillId="6" borderId="50" xfId="0" applyNumberFormat="1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43" fontId="1" fillId="2" borderId="31" xfId="0" applyNumberFormat="1" applyFont="1" applyFill="1" applyBorder="1" applyAlignment="1">
      <alignment horizontal="center" vertical="center" wrapText="1"/>
    </xf>
    <xf numFmtId="0" fontId="69" fillId="0" borderId="7" xfId="0" applyNumberFormat="1" applyFont="1" applyFill="1" applyBorder="1" applyAlignment="1">
      <alignment horizontal="center" vertical="center"/>
    </xf>
    <xf numFmtId="0" fontId="9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1" fillId="13" borderId="33" xfId="0" applyNumberFormat="1" applyFont="1" applyFill="1" applyBorder="1" applyAlignment="1">
      <alignment horizontal="center" vertical="center" wrapText="1"/>
    </xf>
    <xf numFmtId="43" fontId="1" fillId="13" borderId="31" xfId="0" applyNumberFormat="1" applyFont="1" applyFill="1" applyBorder="1" applyAlignment="1">
      <alignment horizontal="center" vertical="center" wrapText="1"/>
    </xf>
    <xf numFmtId="43" fontId="1" fillId="13" borderId="32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43" fontId="1" fillId="13" borderId="29" xfId="0" applyNumberFormat="1" applyFont="1" applyFill="1" applyBorder="1" applyAlignment="1">
      <alignment horizontal="center" vertical="center" wrapText="1"/>
    </xf>
    <xf numFmtId="43" fontId="1" fillId="13" borderId="30" xfId="0" applyNumberFormat="1" applyFont="1" applyFill="1" applyBorder="1" applyAlignment="1">
      <alignment horizontal="center" vertical="center" wrapText="1"/>
    </xf>
    <xf numFmtId="43" fontId="91" fillId="0" borderId="3" xfId="0" applyNumberFormat="1" applyFont="1" applyFill="1" applyBorder="1" applyAlignment="1">
      <alignment horizontal="center" vertical="center" wrapText="1"/>
    </xf>
    <xf numFmtId="43" fontId="91" fillId="0" borderId="7" xfId="0" applyNumberFormat="1" applyFont="1" applyFill="1" applyBorder="1" applyAlignment="1">
      <alignment horizontal="center" vertical="center" wrapText="1"/>
    </xf>
    <xf numFmtId="43" fontId="91" fillId="0" borderId="31" xfId="0" applyNumberFormat="1" applyFont="1" applyFill="1" applyBorder="1" applyAlignment="1">
      <alignment horizontal="center" vertical="center" wrapText="1"/>
    </xf>
    <xf numFmtId="43" fontId="91" fillId="0" borderId="32" xfId="0" applyNumberFormat="1" applyFont="1" applyFill="1" applyBorder="1" applyAlignment="1">
      <alignment horizontal="center" vertical="center" wrapText="1"/>
    </xf>
    <xf numFmtId="43" fontId="91" fillId="0" borderId="33" xfId="0" applyNumberFormat="1" applyFont="1" applyFill="1" applyBorder="1" applyAlignment="1">
      <alignment horizontal="center" vertical="center" wrapText="1"/>
    </xf>
    <xf numFmtId="43" fontId="91" fillId="0" borderId="36" xfId="0" applyNumberFormat="1" applyFont="1" applyFill="1" applyBorder="1" applyAlignment="1">
      <alignment horizontal="center" vertical="center" wrapText="1"/>
    </xf>
    <xf numFmtId="43" fontId="91" fillId="0" borderId="25" xfId="0" applyNumberFormat="1" applyFont="1" applyFill="1" applyBorder="1" applyAlignment="1">
      <alignment horizontal="center" vertical="center" wrapText="1"/>
    </xf>
    <xf numFmtId="43" fontId="91" fillId="13" borderId="33" xfId="0" applyNumberFormat="1" applyFont="1" applyFill="1" applyBorder="1" applyAlignment="1">
      <alignment horizontal="center" vertical="center" wrapText="1"/>
    </xf>
    <xf numFmtId="43" fontId="91" fillId="13" borderId="32" xfId="0" applyNumberFormat="1" applyFont="1" applyFill="1" applyBorder="1" applyAlignment="1">
      <alignment horizontal="center" vertical="center" wrapText="1"/>
    </xf>
    <xf numFmtId="43" fontId="1" fillId="14" borderId="33" xfId="0" applyNumberFormat="1" applyFont="1" applyFill="1" applyBorder="1" applyAlignment="1">
      <alignment horizontal="center" vertical="center" wrapText="1"/>
    </xf>
    <xf numFmtId="43" fontId="1" fillId="14" borderId="32" xfId="0" applyNumberFormat="1" applyFont="1" applyFill="1" applyBorder="1" applyAlignment="1">
      <alignment horizontal="center" vertical="center" wrapText="1"/>
    </xf>
    <xf numFmtId="43" fontId="1" fillId="14" borderId="31" xfId="0" applyNumberFormat="1" applyFont="1" applyFill="1" applyBorder="1" applyAlignment="1">
      <alignment horizontal="center" vertical="center" wrapText="1"/>
    </xf>
    <xf numFmtId="43" fontId="91" fillId="13" borderId="31" xfId="0" applyNumberFormat="1" applyFont="1" applyFill="1" applyBorder="1" applyAlignment="1">
      <alignment horizontal="center" vertical="center" wrapText="1"/>
    </xf>
    <xf numFmtId="43" fontId="1" fillId="12" borderId="3" xfId="0" applyNumberFormat="1" applyFont="1" applyFill="1" applyBorder="1" applyAlignment="1">
      <alignment horizontal="center" vertical="center" wrapText="1"/>
    </xf>
    <xf numFmtId="43" fontId="1" fillId="12" borderId="7" xfId="0" applyNumberFormat="1" applyFont="1" applyFill="1" applyBorder="1" applyAlignment="1">
      <alignment horizontal="center" vertical="center" wrapText="1"/>
    </xf>
    <xf numFmtId="43" fontId="1" fillId="12" borderId="25" xfId="0" applyNumberFormat="1" applyFont="1" applyFill="1" applyBorder="1" applyAlignment="1">
      <alignment horizontal="center" vertical="center" wrapText="1"/>
    </xf>
    <xf numFmtId="43" fontId="1" fillId="7" borderId="31" xfId="0" applyNumberFormat="1" applyFont="1" applyFill="1" applyBorder="1" applyAlignment="1">
      <alignment horizontal="center" vertical="center" wrapText="1"/>
    </xf>
    <xf numFmtId="43" fontId="1" fillId="7" borderId="32" xfId="0" applyNumberFormat="1" applyFont="1" applyFill="1" applyBorder="1" applyAlignment="1">
      <alignment horizontal="center" vertical="center" wrapText="1"/>
    </xf>
    <xf numFmtId="43" fontId="91" fillId="13" borderId="3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1857</xdr:row>
      <xdr:rowOff>0</xdr:rowOff>
    </xdr:from>
    <xdr:to>
      <xdr:col>3</xdr:col>
      <xdr:colOff>95651</xdr:colOff>
      <xdr:row>1858</xdr:row>
      <xdr:rowOff>142875</xdr:rowOff>
    </xdr:to>
    <xdr:sp macro="" textlink="">
      <xdr:nvSpPr>
        <xdr:cNvPr id="2" name="WordArt 170">
          <a:extLst>
            <a:ext uri="{FF2B5EF4-FFF2-40B4-BE49-F238E27FC236}">
              <a16:creationId xmlns:a16="http://schemas.microsoft.com/office/drawing/2014/main" xmlns="" id="{B5C17B5C-EFFE-410F-8A70-26A883727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9225" y="356341680"/>
          <a:ext cx="718586" cy="32575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2</xdr:col>
      <xdr:colOff>0</xdr:colOff>
      <xdr:row>1904</xdr:row>
      <xdr:rowOff>57150</xdr:rowOff>
    </xdr:from>
    <xdr:to>
      <xdr:col>2</xdr:col>
      <xdr:colOff>619526</xdr:colOff>
      <xdr:row>1905</xdr:row>
      <xdr:rowOff>190500</xdr:rowOff>
    </xdr:to>
    <xdr:sp macro="" textlink="">
      <xdr:nvSpPr>
        <xdr:cNvPr id="3" name="WordArt 170">
          <a:extLst>
            <a:ext uri="{FF2B5EF4-FFF2-40B4-BE49-F238E27FC236}">
              <a16:creationId xmlns:a16="http://schemas.microsoft.com/office/drawing/2014/main" xmlns="" id="{82212153-7C28-4A9C-B2DE-02D306619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95400" y="364994190"/>
          <a:ext cx="619526" cy="30861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847725</xdr:colOff>
      <xdr:row>1951</xdr:row>
      <xdr:rowOff>133350</xdr:rowOff>
    </xdr:from>
    <xdr:to>
      <xdr:col>2</xdr:col>
      <xdr:colOff>429026</xdr:colOff>
      <xdr:row>1952</xdr:row>
      <xdr:rowOff>206480</xdr:rowOff>
    </xdr:to>
    <xdr:sp macro="" textlink="">
      <xdr:nvSpPr>
        <xdr:cNvPr id="4" name="WordArt 170">
          <a:extLst>
            <a:ext uri="{FF2B5EF4-FFF2-40B4-BE49-F238E27FC236}">
              <a16:creationId xmlns:a16="http://schemas.microsoft.com/office/drawing/2014/main" xmlns="" id="{A2010BAE-44A9-41C0-A580-3C3D1A571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2045" y="373665750"/>
          <a:ext cx="602381" cy="233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933450</xdr:colOff>
      <xdr:row>1943</xdr:row>
      <xdr:rowOff>133350</xdr:rowOff>
    </xdr:from>
    <xdr:to>
      <xdr:col>2</xdr:col>
      <xdr:colOff>514751</xdr:colOff>
      <xdr:row>1944</xdr:row>
      <xdr:rowOff>206480</xdr:rowOff>
    </xdr:to>
    <xdr:sp macro="" textlink="">
      <xdr:nvSpPr>
        <xdr:cNvPr id="5" name="WordArt 170">
          <a:extLst>
            <a:ext uri="{FF2B5EF4-FFF2-40B4-BE49-F238E27FC236}">
              <a16:creationId xmlns:a16="http://schemas.microsoft.com/office/drawing/2014/main" xmlns="" id="{4C46F00D-2459-4196-97AD-37B4863EB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7770" y="372202710"/>
          <a:ext cx="602381" cy="233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2</xdr:col>
      <xdr:colOff>123825</xdr:colOff>
      <xdr:row>1857</xdr:row>
      <xdr:rowOff>0</xdr:rowOff>
    </xdr:from>
    <xdr:to>
      <xdr:col>3</xdr:col>
      <xdr:colOff>95651</xdr:colOff>
      <xdr:row>1858</xdr:row>
      <xdr:rowOff>142875</xdr:rowOff>
    </xdr:to>
    <xdr:sp macro="" textlink="">
      <xdr:nvSpPr>
        <xdr:cNvPr id="6" name="WordArt 170">
          <a:extLst>
            <a:ext uri="{FF2B5EF4-FFF2-40B4-BE49-F238E27FC236}">
              <a16:creationId xmlns:a16="http://schemas.microsoft.com/office/drawing/2014/main" xmlns="" id="{6E0C65D2-CC6A-4018-8FF1-E43852864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19225" y="356341680"/>
          <a:ext cx="718586" cy="32575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2</xdr:col>
      <xdr:colOff>0</xdr:colOff>
      <xdr:row>1904</xdr:row>
      <xdr:rowOff>57150</xdr:rowOff>
    </xdr:from>
    <xdr:to>
      <xdr:col>2</xdr:col>
      <xdr:colOff>619526</xdr:colOff>
      <xdr:row>1905</xdr:row>
      <xdr:rowOff>190500</xdr:rowOff>
    </xdr:to>
    <xdr:sp macro="" textlink="">
      <xdr:nvSpPr>
        <xdr:cNvPr id="7" name="WordArt 170">
          <a:extLst>
            <a:ext uri="{FF2B5EF4-FFF2-40B4-BE49-F238E27FC236}">
              <a16:creationId xmlns:a16="http://schemas.microsoft.com/office/drawing/2014/main" xmlns="" id="{90EC7691-E1D3-4386-BCB0-E31A8035B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95400" y="364994190"/>
          <a:ext cx="619526" cy="30861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847725</xdr:colOff>
      <xdr:row>1951</xdr:row>
      <xdr:rowOff>133350</xdr:rowOff>
    </xdr:from>
    <xdr:to>
      <xdr:col>2</xdr:col>
      <xdr:colOff>429026</xdr:colOff>
      <xdr:row>1952</xdr:row>
      <xdr:rowOff>206480</xdr:rowOff>
    </xdr:to>
    <xdr:sp macro="" textlink="">
      <xdr:nvSpPr>
        <xdr:cNvPr id="8" name="WordArt 170">
          <a:extLst>
            <a:ext uri="{FF2B5EF4-FFF2-40B4-BE49-F238E27FC236}">
              <a16:creationId xmlns:a16="http://schemas.microsoft.com/office/drawing/2014/main" xmlns="" id="{5D750EBC-9ED7-401D-AA1E-33B858B21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2045" y="373665750"/>
          <a:ext cx="602381" cy="233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933450</xdr:colOff>
      <xdr:row>1943</xdr:row>
      <xdr:rowOff>133350</xdr:rowOff>
    </xdr:from>
    <xdr:to>
      <xdr:col>2</xdr:col>
      <xdr:colOff>514751</xdr:colOff>
      <xdr:row>1944</xdr:row>
      <xdr:rowOff>206480</xdr:rowOff>
    </xdr:to>
    <xdr:sp macro="" textlink="">
      <xdr:nvSpPr>
        <xdr:cNvPr id="9" name="WordArt 170">
          <a:extLst>
            <a:ext uri="{FF2B5EF4-FFF2-40B4-BE49-F238E27FC236}">
              <a16:creationId xmlns:a16="http://schemas.microsoft.com/office/drawing/2014/main" xmlns="" id="{F8BDBA86-E60F-4892-8A51-7DC57DE48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7770" y="372202710"/>
          <a:ext cx="602381" cy="2331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480172</xdr:colOff>
      <xdr:row>1125</xdr:row>
      <xdr:rowOff>44824</xdr:rowOff>
    </xdr:from>
    <xdr:to>
      <xdr:col>1</xdr:col>
      <xdr:colOff>583827</xdr:colOff>
      <xdr:row>1126</xdr:row>
      <xdr:rowOff>201705</xdr:rowOff>
    </xdr:to>
    <xdr:sp macro="" textlink="">
      <xdr:nvSpPr>
        <xdr:cNvPr id="2" name="WordArt 170">
          <a:extLst>
            <a:ext uri="{FF2B5EF4-FFF2-40B4-BE49-F238E27FC236}">
              <a16:creationId xmlns:a16="http://schemas.microsoft.com/office/drawing/2014/main" xmlns="" id="{0E744F9F-3980-4A19-A436-C3D43DD6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19170424"/>
          <a:ext cx="59895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336177</xdr:colOff>
      <xdr:row>238</xdr:row>
      <xdr:rowOff>33618</xdr:rowOff>
    </xdr:from>
    <xdr:to>
      <xdr:col>1</xdr:col>
      <xdr:colOff>414619</xdr:colOff>
      <xdr:row>239</xdr:row>
      <xdr:rowOff>224116</xdr:rowOff>
    </xdr:to>
    <xdr:sp macro="" textlink="">
      <xdr:nvSpPr>
        <xdr:cNvPr id="3" name="WordArt 170">
          <a:extLst>
            <a:ext uri="{FF2B5EF4-FFF2-40B4-BE49-F238E27FC236}">
              <a16:creationId xmlns:a16="http://schemas.microsoft.com/office/drawing/2014/main" xmlns="" id="{45F867BC-C440-4D6D-BE9D-8254B9DE9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177" y="68148798"/>
          <a:ext cx="573742" cy="44957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291914</xdr:colOff>
      <xdr:row>276</xdr:row>
      <xdr:rowOff>63873</xdr:rowOff>
    </xdr:from>
    <xdr:to>
      <xdr:col>1</xdr:col>
      <xdr:colOff>247650</xdr:colOff>
      <xdr:row>277</xdr:row>
      <xdr:rowOff>254372</xdr:rowOff>
    </xdr:to>
    <xdr:sp macro="" textlink="">
      <xdr:nvSpPr>
        <xdr:cNvPr id="4" name="WordArt 170">
          <a:extLst>
            <a:ext uri="{FF2B5EF4-FFF2-40B4-BE49-F238E27FC236}">
              <a16:creationId xmlns:a16="http://schemas.microsoft.com/office/drawing/2014/main" xmlns="" id="{B00F39AF-0333-42E2-9391-5E5C9E24A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1914" y="77833593"/>
          <a:ext cx="451036" cy="4495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295275</xdr:colOff>
      <xdr:row>276</xdr:row>
      <xdr:rowOff>33618</xdr:rowOff>
    </xdr:from>
    <xdr:to>
      <xdr:col>1</xdr:col>
      <xdr:colOff>414619</xdr:colOff>
      <xdr:row>277</xdr:row>
      <xdr:rowOff>238125</xdr:rowOff>
    </xdr:to>
    <xdr:sp macro="" textlink="">
      <xdr:nvSpPr>
        <xdr:cNvPr id="5" name="WordArt 170">
          <a:extLst>
            <a:ext uri="{FF2B5EF4-FFF2-40B4-BE49-F238E27FC236}">
              <a16:creationId xmlns:a16="http://schemas.microsoft.com/office/drawing/2014/main" xmlns="" id="{D717F8AF-697F-40A8-B57A-70BCEDAFE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5275" y="77803338"/>
          <a:ext cx="614644" cy="4635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482</xdr:row>
      <xdr:rowOff>44823</xdr:rowOff>
    </xdr:from>
    <xdr:to>
      <xdr:col>1</xdr:col>
      <xdr:colOff>437031</xdr:colOff>
      <xdr:row>483</xdr:row>
      <xdr:rowOff>235322</xdr:rowOff>
    </xdr:to>
    <xdr:sp macro="" textlink="">
      <xdr:nvSpPr>
        <xdr:cNvPr id="6" name="WordArt 170">
          <a:extLst>
            <a:ext uri="{FF2B5EF4-FFF2-40B4-BE49-F238E27FC236}">
              <a16:creationId xmlns:a16="http://schemas.microsoft.com/office/drawing/2014/main" xmlns="" id="{3650D4A8-1157-486D-ACF9-8CE60E45F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33600563"/>
          <a:ext cx="573742" cy="5333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697</xdr:row>
      <xdr:rowOff>44823</xdr:rowOff>
    </xdr:from>
    <xdr:to>
      <xdr:col>1</xdr:col>
      <xdr:colOff>437031</xdr:colOff>
      <xdr:row>698</xdr:row>
      <xdr:rowOff>235322</xdr:rowOff>
    </xdr:to>
    <xdr:sp macro="" textlink="">
      <xdr:nvSpPr>
        <xdr:cNvPr id="7" name="WordArt 170">
          <a:extLst>
            <a:ext uri="{FF2B5EF4-FFF2-40B4-BE49-F238E27FC236}">
              <a16:creationId xmlns:a16="http://schemas.microsoft.com/office/drawing/2014/main" xmlns="" id="{4570AB3D-E1AE-40B4-AB0F-5E71D0C8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91436363"/>
          <a:ext cx="573742" cy="4495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696</xdr:row>
      <xdr:rowOff>233643</xdr:rowOff>
    </xdr:from>
    <xdr:to>
      <xdr:col>1</xdr:col>
      <xdr:colOff>508749</xdr:colOff>
      <xdr:row>698</xdr:row>
      <xdr:rowOff>100291</xdr:rowOff>
    </xdr:to>
    <xdr:sp macro="" textlink="">
      <xdr:nvSpPr>
        <xdr:cNvPr id="8" name="WordArt 170">
          <a:extLst>
            <a:ext uri="{FF2B5EF4-FFF2-40B4-BE49-F238E27FC236}">
              <a16:creationId xmlns:a16="http://schemas.microsoft.com/office/drawing/2014/main" xmlns="" id="{5B161ECE-CBC0-4945-9D54-A58C3B44E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91274663"/>
          <a:ext cx="573742" cy="4762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851</xdr:row>
      <xdr:rowOff>35298</xdr:rowOff>
    </xdr:from>
    <xdr:to>
      <xdr:col>1</xdr:col>
      <xdr:colOff>970431</xdr:colOff>
      <xdr:row>852</xdr:row>
      <xdr:rowOff>159122</xdr:rowOff>
    </xdr:to>
    <xdr:sp macro="" textlink="">
      <xdr:nvSpPr>
        <xdr:cNvPr id="9" name="WordArt 170">
          <a:extLst>
            <a:ext uri="{FF2B5EF4-FFF2-40B4-BE49-F238E27FC236}">
              <a16:creationId xmlns:a16="http://schemas.microsoft.com/office/drawing/2014/main" xmlns="" id="{611DE270-9552-4072-B28E-5F737FD4E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22983925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200025</xdr:colOff>
      <xdr:row>4</xdr:row>
      <xdr:rowOff>166967</xdr:rowOff>
    </xdr:from>
    <xdr:to>
      <xdr:col>1</xdr:col>
      <xdr:colOff>714375</xdr:colOff>
      <xdr:row>5</xdr:row>
      <xdr:rowOff>177734</xdr:rowOff>
    </xdr:to>
    <xdr:sp macro="" textlink="">
      <xdr:nvSpPr>
        <xdr:cNvPr id="10" name="WordArt 176">
          <a:extLst>
            <a:ext uri="{FF2B5EF4-FFF2-40B4-BE49-F238E27FC236}">
              <a16:creationId xmlns:a16="http://schemas.microsoft.com/office/drawing/2014/main" xmlns="" id="{FDDB754F-87BD-40E9-9B95-E12CEDFB4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5325" y="1294727"/>
          <a:ext cx="514350" cy="2850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1218</xdr:row>
      <xdr:rowOff>142315</xdr:rowOff>
    </xdr:from>
    <xdr:to>
      <xdr:col>1</xdr:col>
      <xdr:colOff>1905000</xdr:colOff>
      <xdr:row>1219</xdr:row>
      <xdr:rowOff>157745</xdr:rowOff>
    </xdr:to>
    <xdr:sp macro="" textlink="">
      <xdr:nvSpPr>
        <xdr:cNvPr id="11" name="WordArt 185">
          <a:extLst>
            <a:ext uri="{FF2B5EF4-FFF2-40B4-BE49-F238E27FC236}">
              <a16:creationId xmlns:a16="http://schemas.microsoft.com/office/drawing/2014/main" xmlns="" id="{E13F1445-2F73-48A0-97DD-B1C0C9D63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5950" y="348284875"/>
          <a:ext cx="514350" cy="327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200025</xdr:colOff>
      <xdr:row>340</xdr:row>
      <xdr:rowOff>166967</xdr:rowOff>
    </xdr:from>
    <xdr:to>
      <xdr:col>1</xdr:col>
      <xdr:colOff>714375</xdr:colOff>
      <xdr:row>341</xdr:row>
      <xdr:rowOff>177734</xdr:rowOff>
    </xdr:to>
    <xdr:sp macro="" textlink="">
      <xdr:nvSpPr>
        <xdr:cNvPr id="12" name="WordArt 176">
          <a:extLst>
            <a:ext uri="{FF2B5EF4-FFF2-40B4-BE49-F238E27FC236}">
              <a16:creationId xmlns:a16="http://schemas.microsoft.com/office/drawing/2014/main" xmlns="" id="{BA266C7D-30D9-4AA9-91D7-0545F8AA0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5325" y="97261007"/>
          <a:ext cx="514350" cy="2317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962</xdr:row>
      <xdr:rowOff>35298</xdr:rowOff>
    </xdr:from>
    <xdr:to>
      <xdr:col>1</xdr:col>
      <xdr:colOff>970431</xdr:colOff>
      <xdr:row>963</xdr:row>
      <xdr:rowOff>159122</xdr:rowOff>
    </xdr:to>
    <xdr:sp macro="" textlink="">
      <xdr:nvSpPr>
        <xdr:cNvPr id="13" name="WordArt 170">
          <a:extLst>
            <a:ext uri="{FF2B5EF4-FFF2-40B4-BE49-F238E27FC236}">
              <a16:creationId xmlns:a16="http://schemas.microsoft.com/office/drawing/2014/main" xmlns="" id="{74AC7150-4D4B-471C-810C-3EF410121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25908481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1016</xdr:row>
      <xdr:rowOff>35298</xdr:rowOff>
    </xdr:from>
    <xdr:to>
      <xdr:col>1</xdr:col>
      <xdr:colOff>970431</xdr:colOff>
      <xdr:row>1017</xdr:row>
      <xdr:rowOff>159122</xdr:rowOff>
    </xdr:to>
    <xdr:sp macro="" textlink="">
      <xdr:nvSpPr>
        <xdr:cNvPr id="15" name="WordArt 170">
          <a:extLst>
            <a:ext uri="{FF2B5EF4-FFF2-40B4-BE49-F238E27FC236}">
              <a16:creationId xmlns:a16="http://schemas.microsoft.com/office/drawing/2014/main" xmlns="" id="{B83923F5-94EC-4CBB-9F07-14900A689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27898063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1043</xdr:row>
      <xdr:rowOff>35298</xdr:rowOff>
    </xdr:from>
    <xdr:to>
      <xdr:col>1</xdr:col>
      <xdr:colOff>970431</xdr:colOff>
      <xdr:row>1044</xdr:row>
      <xdr:rowOff>159122</xdr:rowOff>
    </xdr:to>
    <xdr:sp macro="" textlink="">
      <xdr:nvSpPr>
        <xdr:cNvPr id="16" name="WordArt 170">
          <a:extLst>
            <a:ext uri="{FF2B5EF4-FFF2-40B4-BE49-F238E27FC236}">
              <a16:creationId xmlns:a16="http://schemas.microsoft.com/office/drawing/2014/main" xmlns="" id="{3F1FAA58-7C08-4E52-BB27-AA4E29409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28900855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1070</xdr:row>
      <xdr:rowOff>35298</xdr:rowOff>
    </xdr:from>
    <xdr:to>
      <xdr:col>1</xdr:col>
      <xdr:colOff>970431</xdr:colOff>
      <xdr:row>1071</xdr:row>
      <xdr:rowOff>159122</xdr:rowOff>
    </xdr:to>
    <xdr:sp macro="" textlink="">
      <xdr:nvSpPr>
        <xdr:cNvPr id="17" name="WordArt 170">
          <a:extLst>
            <a:ext uri="{FF2B5EF4-FFF2-40B4-BE49-F238E27FC236}">
              <a16:creationId xmlns:a16="http://schemas.microsoft.com/office/drawing/2014/main" xmlns="" id="{1A66252A-74A2-409D-992B-BF2BF8BA9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29902885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1097</xdr:row>
      <xdr:rowOff>35298</xdr:rowOff>
    </xdr:from>
    <xdr:to>
      <xdr:col>1</xdr:col>
      <xdr:colOff>970431</xdr:colOff>
      <xdr:row>1098</xdr:row>
      <xdr:rowOff>159122</xdr:rowOff>
    </xdr:to>
    <xdr:sp macro="" textlink="">
      <xdr:nvSpPr>
        <xdr:cNvPr id="18" name="WordArt 170">
          <a:extLst>
            <a:ext uri="{FF2B5EF4-FFF2-40B4-BE49-F238E27FC236}">
              <a16:creationId xmlns:a16="http://schemas.microsoft.com/office/drawing/2014/main" xmlns="" id="{1EE25BF4-DED5-42D2-B70A-D6AA896C7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08904378"/>
          <a:ext cx="611842" cy="44386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1124</xdr:row>
      <xdr:rowOff>35298</xdr:rowOff>
    </xdr:from>
    <xdr:to>
      <xdr:col>1</xdr:col>
      <xdr:colOff>970431</xdr:colOff>
      <xdr:row>1125</xdr:row>
      <xdr:rowOff>159122</xdr:rowOff>
    </xdr:to>
    <xdr:sp macro="" textlink="">
      <xdr:nvSpPr>
        <xdr:cNvPr id="19" name="WordArt 170">
          <a:extLst>
            <a:ext uri="{FF2B5EF4-FFF2-40B4-BE49-F238E27FC236}">
              <a16:creationId xmlns:a16="http://schemas.microsoft.com/office/drawing/2014/main" xmlns="" id="{0650DB3A-98BD-4498-9393-B0329F14D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1881037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1152</xdr:row>
      <xdr:rowOff>44824</xdr:rowOff>
    </xdr:from>
    <xdr:to>
      <xdr:col>1</xdr:col>
      <xdr:colOff>583827</xdr:colOff>
      <xdr:row>1153</xdr:row>
      <xdr:rowOff>201705</xdr:rowOff>
    </xdr:to>
    <xdr:sp macro="" textlink="">
      <xdr:nvSpPr>
        <xdr:cNvPr id="20" name="WordArt 170">
          <a:extLst>
            <a:ext uri="{FF2B5EF4-FFF2-40B4-BE49-F238E27FC236}">
              <a16:creationId xmlns:a16="http://schemas.microsoft.com/office/drawing/2014/main" xmlns="" id="{E50AE3CE-8DE7-40FA-8C87-8B03200EA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28809724"/>
          <a:ext cx="59895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1151</xdr:row>
      <xdr:rowOff>35298</xdr:rowOff>
    </xdr:from>
    <xdr:to>
      <xdr:col>1</xdr:col>
      <xdr:colOff>970431</xdr:colOff>
      <xdr:row>1152</xdr:row>
      <xdr:rowOff>159122</xdr:rowOff>
    </xdr:to>
    <xdr:sp macro="" textlink="">
      <xdr:nvSpPr>
        <xdr:cNvPr id="21" name="WordArt 170">
          <a:extLst>
            <a:ext uri="{FF2B5EF4-FFF2-40B4-BE49-F238E27FC236}">
              <a16:creationId xmlns:a16="http://schemas.microsoft.com/office/drawing/2014/main" xmlns="" id="{61C69FE6-6C91-46E9-A226-1C829CDB2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2848777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1185</xdr:row>
      <xdr:rowOff>44824</xdr:rowOff>
    </xdr:from>
    <xdr:to>
      <xdr:col>1</xdr:col>
      <xdr:colOff>583827</xdr:colOff>
      <xdr:row>1186</xdr:row>
      <xdr:rowOff>201705</xdr:rowOff>
    </xdr:to>
    <xdr:sp macro="" textlink="">
      <xdr:nvSpPr>
        <xdr:cNvPr id="22" name="WordArt 170">
          <a:extLst>
            <a:ext uri="{FF2B5EF4-FFF2-40B4-BE49-F238E27FC236}">
              <a16:creationId xmlns:a16="http://schemas.microsoft.com/office/drawing/2014/main" xmlns="" id="{BB6CD82F-E219-4F6A-A3F2-8CD5E016B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39111964"/>
          <a:ext cx="598955" cy="3626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1184</xdr:row>
      <xdr:rowOff>35298</xdr:rowOff>
    </xdr:from>
    <xdr:to>
      <xdr:col>1</xdr:col>
      <xdr:colOff>970431</xdr:colOff>
      <xdr:row>1185</xdr:row>
      <xdr:rowOff>159122</xdr:rowOff>
    </xdr:to>
    <xdr:sp macro="" textlink="">
      <xdr:nvSpPr>
        <xdr:cNvPr id="23" name="WordArt 170">
          <a:extLst>
            <a:ext uri="{FF2B5EF4-FFF2-40B4-BE49-F238E27FC236}">
              <a16:creationId xmlns:a16="http://schemas.microsoft.com/office/drawing/2014/main" xmlns="" id="{FC9D1417-3E1C-48D8-BDFA-539798557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3879001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1220</xdr:row>
      <xdr:rowOff>44824</xdr:rowOff>
    </xdr:from>
    <xdr:to>
      <xdr:col>1</xdr:col>
      <xdr:colOff>583827</xdr:colOff>
      <xdr:row>1221</xdr:row>
      <xdr:rowOff>201705</xdr:rowOff>
    </xdr:to>
    <xdr:sp macro="" textlink="">
      <xdr:nvSpPr>
        <xdr:cNvPr id="24" name="WordArt 170">
          <a:extLst>
            <a:ext uri="{FF2B5EF4-FFF2-40B4-BE49-F238E27FC236}">
              <a16:creationId xmlns:a16="http://schemas.microsoft.com/office/drawing/2014/main" xmlns="" id="{F90E21A5-927B-4401-868A-34C987550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48812224"/>
          <a:ext cx="59895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1219</xdr:row>
      <xdr:rowOff>35298</xdr:rowOff>
    </xdr:from>
    <xdr:to>
      <xdr:col>1</xdr:col>
      <xdr:colOff>970431</xdr:colOff>
      <xdr:row>1220</xdr:row>
      <xdr:rowOff>159122</xdr:rowOff>
    </xdr:to>
    <xdr:sp macro="" textlink="">
      <xdr:nvSpPr>
        <xdr:cNvPr id="25" name="WordArt 170">
          <a:extLst>
            <a:ext uri="{FF2B5EF4-FFF2-40B4-BE49-F238E27FC236}">
              <a16:creationId xmlns:a16="http://schemas.microsoft.com/office/drawing/2014/main" xmlns="" id="{41FF28D1-0E55-42A4-AD29-557E3972D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4849027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1252</xdr:row>
      <xdr:rowOff>142315</xdr:rowOff>
    </xdr:from>
    <xdr:to>
      <xdr:col>1</xdr:col>
      <xdr:colOff>1905000</xdr:colOff>
      <xdr:row>1253</xdr:row>
      <xdr:rowOff>157745</xdr:rowOff>
    </xdr:to>
    <xdr:sp macro="" textlink="">
      <xdr:nvSpPr>
        <xdr:cNvPr id="26" name="WordArt 185">
          <a:extLst>
            <a:ext uri="{FF2B5EF4-FFF2-40B4-BE49-F238E27FC236}">
              <a16:creationId xmlns:a16="http://schemas.microsoft.com/office/drawing/2014/main" xmlns="" id="{0662881D-46EE-4FF7-B5E7-AC7B6EA20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5950" y="357924175"/>
          <a:ext cx="514350" cy="3049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1254</xdr:row>
      <xdr:rowOff>44824</xdr:rowOff>
    </xdr:from>
    <xdr:to>
      <xdr:col>1</xdr:col>
      <xdr:colOff>583827</xdr:colOff>
      <xdr:row>1255</xdr:row>
      <xdr:rowOff>201705</xdr:rowOff>
    </xdr:to>
    <xdr:sp macro="" textlink="">
      <xdr:nvSpPr>
        <xdr:cNvPr id="27" name="WordArt 170">
          <a:extLst>
            <a:ext uri="{FF2B5EF4-FFF2-40B4-BE49-F238E27FC236}">
              <a16:creationId xmlns:a16="http://schemas.microsoft.com/office/drawing/2014/main" xmlns="" id="{6CB58CF0-8538-4702-A6C3-C3377F9ED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58428664"/>
          <a:ext cx="59895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1253</xdr:row>
      <xdr:rowOff>35298</xdr:rowOff>
    </xdr:from>
    <xdr:to>
      <xdr:col>1</xdr:col>
      <xdr:colOff>970431</xdr:colOff>
      <xdr:row>1254</xdr:row>
      <xdr:rowOff>159122</xdr:rowOff>
    </xdr:to>
    <xdr:sp macro="" textlink="">
      <xdr:nvSpPr>
        <xdr:cNvPr id="28" name="WordArt 170">
          <a:extLst>
            <a:ext uri="{FF2B5EF4-FFF2-40B4-BE49-F238E27FC236}">
              <a16:creationId xmlns:a16="http://schemas.microsoft.com/office/drawing/2014/main" xmlns="" id="{BD3FC07E-E9A9-4A16-8BE4-34477FA88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5810671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1287</xdr:row>
      <xdr:rowOff>142315</xdr:rowOff>
    </xdr:from>
    <xdr:to>
      <xdr:col>1</xdr:col>
      <xdr:colOff>1905000</xdr:colOff>
      <xdr:row>1288</xdr:row>
      <xdr:rowOff>157745</xdr:rowOff>
    </xdr:to>
    <xdr:sp macro="" textlink="">
      <xdr:nvSpPr>
        <xdr:cNvPr id="29" name="WordArt 185">
          <a:extLst>
            <a:ext uri="{FF2B5EF4-FFF2-40B4-BE49-F238E27FC236}">
              <a16:creationId xmlns:a16="http://schemas.microsoft.com/office/drawing/2014/main" xmlns="" id="{1D8CC854-7D6A-4F47-8966-3EB45BB04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85950" y="368005435"/>
          <a:ext cx="514350" cy="3049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1289</xdr:row>
      <xdr:rowOff>44824</xdr:rowOff>
    </xdr:from>
    <xdr:to>
      <xdr:col>1</xdr:col>
      <xdr:colOff>583827</xdr:colOff>
      <xdr:row>1290</xdr:row>
      <xdr:rowOff>201705</xdr:rowOff>
    </xdr:to>
    <xdr:sp macro="" textlink="">
      <xdr:nvSpPr>
        <xdr:cNvPr id="30" name="WordArt 170">
          <a:extLst>
            <a:ext uri="{FF2B5EF4-FFF2-40B4-BE49-F238E27FC236}">
              <a16:creationId xmlns:a16="http://schemas.microsoft.com/office/drawing/2014/main" xmlns="" id="{DD55E323-D8BB-40C0-B089-0CC71CBA1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68509924"/>
          <a:ext cx="59895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1288</xdr:row>
      <xdr:rowOff>35298</xdr:rowOff>
    </xdr:from>
    <xdr:to>
      <xdr:col>1</xdr:col>
      <xdr:colOff>970431</xdr:colOff>
      <xdr:row>1289</xdr:row>
      <xdr:rowOff>159122</xdr:rowOff>
    </xdr:to>
    <xdr:sp macro="" textlink="">
      <xdr:nvSpPr>
        <xdr:cNvPr id="31" name="WordArt 170">
          <a:extLst>
            <a:ext uri="{FF2B5EF4-FFF2-40B4-BE49-F238E27FC236}">
              <a16:creationId xmlns:a16="http://schemas.microsoft.com/office/drawing/2014/main" xmlns="" id="{07497510-077B-48D8-B54B-566EFE858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3889" y="36818797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585</xdr:row>
      <xdr:rowOff>44823</xdr:rowOff>
    </xdr:from>
    <xdr:to>
      <xdr:col>1</xdr:col>
      <xdr:colOff>437031</xdr:colOff>
      <xdr:row>586</xdr:row>
      <xdr:rowOff>235322</xdr:rowOff>
    </xdr:to>
    <xdr:sp macro="" textlink="">
      <xdr:nvSpPr>
        <xdr:cNvPr id="32" name="WordArt 170">
          <a:extLst>
            <a:ext uri="{FF2B5EF4-FFF2-40B4-BE49-F238E27FC236}">
              <a16:creationId xmlns:a16="http://schemas.microsoft.com/office/drawing/2014/main" xmlns="" id="{4570AB3D-E1AE-40B4-AB0F-5E71D0C8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84243083"/>
          <a:ext cx="573742" cy="3962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584</xdr:row>
      <xdr:rowOff>233643</xdr:rowOff>
    </xdr:from>
    <xdr:to>
      <xdr:col>1</xdr:col>
      <xdr:colOff>508749</xdr:colOff>
      <xdr:row>586</xdr:row>
      <xdr:rowOff>100291</xdr:rowOff>
    </xdr:to>
    <xdr:sp macro="" textlink="">
      <xdr:nvSpPr>
        <xdr:cNvPr id="33" name="WordArt 170">
          <a:extLst>
            <a:ext uri="{FF2B5EF4-FFF2-40B4-BE49-F238E27FC236}">
              <a16:creationId xmlns:a16="http://schemas.microsoft.com/office/drawing/2014/main" xmlns="" id="{5B161ECE-CBC0-4945-9D54-A58C3B44E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84142343"/>
          <a:ext cx="573742" cy="39242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482</xdr:row>
      <xdr:rowOff>44823</xdr:rowOff>
    </xdr:from>
    <xdr:to>
      <xdr:col>1</xdr:col>
      <xdr:colOff>437031</xdr:colOff>
      <xdr:row>483</xdr:row>
      <xdr:rowOff>235322</xdr:rowOff>
    </xdr:to>
    <xdr:sp macro="" textlink="">
      <xdr:nvSpPr>
        <xdr:cNvPr id="34" name="WordArt 170">
          <a:extLst>
            <a:ext uri="{FF2B5EF4-FFF2-40B4-BE49-F238E27FC236}">
              <a16:creationId xmlns:a16="http://schemas.microsoft.com/office/drawing/2014/main" xmlns="" id="{4570AB3D-E1AE-40B4-AB0F-5E71D0C8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84243083"/>
          <a:ext cx="573742" cy="3962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481</xdr:row>
      <xdr:rowOff>233643</xdr:rowOff>
    </xdr:from>
    <xdr:to>
      <xdr:col>1</xdr:col>
      <xdr:colOff>508749</xdr:colOff>
      <xdr:row>483</xdr:row>
      <xdr:rowOff>100291</xdr:rowOff>
    </xdr:to>
    <xdr:sp macro="" textlink="">
      <xdr:nvSpPr>
        <xdr:cNvPr id="35" name="WordArt 170">
          <a:extLst>
            <a:ext uri="{FF2B5EF4-FFF2-40B4-BE49-F238E27FC236}">
              <a16:creationId xmlns:a16="http://schemas.microsoft.com/office/drawing/2014/main" xmlns="" id="{5B161ECE-CBC0-4945-9D54-A58C3B44E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84142343"/>
          <a:ext cx="573742" cy="39242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338</xdr:row>
      <xdr:rowOff>44823</xdr:rowOff>
    </xdr:from>
    <xdr:to>
      <xdr:col>1</xdr:col>
      <xdr:colOff>437031</xdr:colOff>
      <xdr:row>339</xdr:row>
      <xdr:rowOff>235322</xdr:rowOff>
    </xdr:to>
    <xdr:sp macro="" textlink="">
      <xdr:nvSpPr>
        <xdr:cNvPr id="36" name="WordArt 170">
          <a:extLst>
            <a:ext uri="{FF2B5EF4-FFF2-40B4-BE49-F238E27FC236}">
              <a16:creationId xmlns:a16="http://schemas.microsoft.com/office/drawing/2014/main" xmlns="" id="{4570AB3D-E1AE-40B4-AB0F-5E71D0C8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84243083"/>
          <a:ext cx="573742" cy="3962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337</xdr:row>
      <xdr:rowOff>233643</xdr:rowOff>
    </xdr:from>
    <xdr:to>
      <xdr:col>1</xdr:col>
      <xdr:colOff>508749</xdr:colOff>
      <xdr:row>339</xdr:row>
      <xdr:rowOff>100291</xdr:rowOff>
    </xdr:to>
    <xdr:sp macro="" textlink="">
      <xdr:nvSpPr>
        <xdr:cNvPr id="37" name="WordArt 170">
          <a:extLst>
            <a:ext uri="{FF2B5EF4-FFF2-40B4-BE49-F238E27FC236}">
              <a16:creationId xmlns:a16="http://schemas.microsoft.com/office/drawing/2014/main" xmlns="" id="{5B161ECE-CBC0-4945-9D54-A58C3B44E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84142343"/>
          <a:ext cx="573742" cy="39242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772</xdr:row>
      <xdr:rowOff>44823</xdr:rowOff>
    </xdr:from>
    <xdr:to>
      <xdr:col>1</xdr:col>
      <xdr:colOff>437031</xdr:colOff>
      <xdr:row>773</xdr:row>
      <xdr:rowOff>235322</xdr:rowOff>
    </xdr:to>
    <xdr:sp macro="" textlink="">
      <xdr:nvSpPr>
        <xdr:cNvPr id="38" name="WordArt 170">
          <a:extLst>
            <a:ext uri="{FF2B5EF4-FFF2-40B4-BE49-F238E27FC236}">
              <a16:creationId xmlns:a16="http://schemas.microsoft.com/office/drawing/2014/main" xmlns="" id="{4570AB3D-E1AE-40B4-AB0F-5E71D0C8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84243083"/>
          <a:ext cx="573742" cy="3962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771</xdr:row>
      <xdr:rowOff>233643</xdr:rowOff>
    </xdr:from>
    <xdr:to>
      <xdr:col>1</xdr:col>
      <xdr:colOff>508749</xdr:colOff>
      <xdr:row>773</xdr:row>
      <xdr:rowOff>100291</xdr:rowOff>
    </xdr:to>
    <xdr:sp macro="" textlink="">
      <xdr:nvSpPr>
        <xdr:cNvPr id="39" name="WordArt 170">
          <a:extLst>
            <a:ext uri="{FF2B5EF4-FFF2-40B4-BE49-F238E27FC236}">
              <a16:creationId xmlns:a16="http://schemas.microsoft.com/office/drawing/2014/main" xmlns="" id="{5B161ECE-CBC0-4945-9D54-A58C3B44E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84142343"/>
          <a:ext cx="573742" cy="39242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852</xdr:row>
      <xdr:rowOff>44823</xdr:rowOff>
    </xdr:from>
    <xdr:to>
      <xdr:col>1</xdr:col>
      <xdr:colOff>437031</xdr:colOff>
      <xdr:row>853</xdr:row>
      <xdr:rowOff>235322</xdr:rowOff>
    </xdr:to>
    <xdr:sp macro="" textlink="">
      <xdr:nvSpPr>
        <xdr:cNvPr id="40" name="WordArt 170">
          <a:extLst>
            <a:ext uri="{FF2B5EF4-FFF2-40B4-BE49-F238E27FC236}">
              <a16:creationId xmlns:a16="http://schemas.microsoft.com/office/drawing/2014/main" xmlns="" id="{4570AB3D-E1AE-40B4-AB0F-5E71D0C8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84243083"/>
          <a:ext cx="573742" cy="3962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851</xdr:row>
      <xdr:rowOff>233643</xdr:rowOff>
    </xdr:from>
    <xdr:to>
      <xdr:col>1</xdr:col>
      <xdr:colOff>508749</xdr:colOff>
      <xdr:row>853</xdr:row>
      <xdr:rowOff>100291</xdr:rowOff>
    </xdr:to>
    <xdr:sp macro="" textlink="">
      <xdr:nvSpPr>
        <xdr:cNvPr id="41" name="WordArt 170">
          <a:extLst>
            <a:ext uri="{FF2B5EF4-FFF2-40B4-BE49-F238E27FC236}">
              <a16:creationId xmlns:a16="http://schemas.microsoft.com/office/drawing/2014/main" xmlns="" id="{5B161ECE-CBC0-4945-9D54-A58C3B44E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84142343"/>
          <a:ext cx="573742" cy="39242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1125</xdr:row>
      <xdr:rowOff>44824</xdr:rowOff>
    </xdr:from>
    <xdr:to>
      <xdr:col>1</xdr:col>
      <xdr:colOff>583827</xdr:colOff>
      <xdr:row>1126</xdr:row>
      <xdr:rowOff>201705</xdr:rowOff>
    </xdr:to>
    <xdr:sp macro="" textlink="">
      <xdr:nvSpPr>
        <xdr:cNvPr id="42" name="WordArt 170">
          <a:extLst>
            <a:ext uri="{FF2B5EF4-FFF2-40B4-BE49-F238E27FC236}">
              <a16:creationId xmlns:a16="http://schemas.microsoft.com/office/drawing/2014/main" xmlns="" id="{E50AE3CE-8DE7-40FA-8C87-8B03200EA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0172" y="310293124"/>
          <a:ext cx="59895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1862</xdr:row>
      <xdr:rowOff>0</xdr:rowOff>
    </xdr:from>
    <xdr:to>
      <xdr:col>3</xdr:col>
      <xdr:colOff>95651</xdr:colOff>
      <xdr:row>1863</xdr:row>
      <xdr:rowOff>142875</xdr:rowOff>
    </xdr:to>
    <xdr:sp macro="" textlink="">
      <xdr:nvSpPr>
        <xdr:cNvPr id="2" name="WordArt 17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875" y="369693825"/>
          <a:ext cx="638576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2</xdr:col>
      <xdr:colOff>0</xdr:colOff>
      <xdr:row>1909</xdr:row>
      <xdr:rowOff>57150</xdr:rowOff>
    </xdr:from>
    <xdr:to>
      <xdr:col>2</xdr:col>
      <xdr:colOff>619526</xdr:colOff>
      <xdr:row>1910</xdr:row>
      <xdr:rowOff>190500</xdr:rowOff>
    </xdr:to>
    <xdr:sp macro="" textlink="">
      <xdr:nvSpPr>
        <xdr:cNvPr id="3" name="WordArt 17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2050" y="378704475"/>
          <a:ext cx="619526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847725</xdr:colOff>
      <xdr:row>1956</xdr:row>
      <xdr:rowOff>133350</xdr:rowOff>
    </xdr:from>
    <xdr:to>
      <xdr:col>2</xdr:col>
      <xdr:colOff>429026</xdr:colOff>
      <xdr:row>1957</xdr:row>
      <xdr:rowOff>206480</xdr:rowOff>
    </xdr:to>
    <xdr:sp macro="" textlink="">
      <xdr:nvSpPr>
        <xdr:cNvPr id="4" name="WordArt 17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387734175"/>
          <a:ext cx="543326" cy="2445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933450</xdr:colOff>
      <xdr:row>1948</xdr:row>
      <xdr:rowOff>133350</xdr:rowOff>
    </xdr:from>
    <xdr:to>
      <xdr:col>2</xdr:col>
      <xdr:colOff>514751</xdr:colOff>
      <xdr:row>1949</xdr:row>
      <xdr:rowOff>206480</xdr:rowOff>
    </xdr:to>
    <xdr:sp macro="" textlink="">
      <xdr:nvSpPr>
        <xdr:cNvPr id="5" name="WordArt 17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386210175"/>
          <a:ext cx="543326" cy="2445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2</xdr:col>
      <xdr:colOff>123825</xdr:colOff>
      <xdr:row>1862</xdr:row>
      <xdr:rowOff>0</xdr:rowOff>
    </xdr:from>
    <xdr:to>
      <xdr:col>3</xdr:col>
      <xdr:colOff>95651</xdr:colOff>
      <xdr:row>1863</xdr:row>
      <xdr:rowOff>142875</xdr:rowOff>
    </xdr:to>
    <xdr:sp macro="" textlink="">
      <xdr:nvSpPr>
        <xdr:cNvPr id="10" name="WordArt 17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85875" y="369693825"/>
          <a:ext cx="638576" cy="3333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2</xdr:col>
      <xdr:colOff>0</xdr:colOff>
      <xdr:row>1909</xdr:row>
      <xdr:rowOff>57150</xdr:rowOff>
    </xdr:from>
    <xdr:to>
      <xdr:col>2</xdr:col>
      <xdr:colOff>619526</xdr:colOff>
      <xdr:row>1910</xdr:row>
      <xdr:rowOff>190500</xdr:rowOff>
    </xdr:to>
    <xdr:sp macro="" textlink="">
      <xdr:nvSpPr>
        <xdr:cNvPr id="11" name="WordArt 17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62050" y="378704475"/>
          <a:ext cx="619526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847725</xdr:colOff>
      <xdr:row>1956</xdr:row>
      <xdr:rowOff>133350</xdr:rowOff>
    </xdr:from>
    <xdr:to>
      <xdr:col>2</xdr:col>
      <xdr:colOff>429026</xdr:colOff>
      <xdr:row>1957</xdr:row>
      <xdr:rowOff>206480</xdr:rowOff>
    </xdr:to>
    <xdr:sp macro="" textlink="">
      <xdr:nvSpPr>
        <xdr:cNvPr id="12" name="WordArt 17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387734175"/>
          <a:ext cx="543326" cy="2445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  <xdr:twoCellAnchor>
    <xdr:from>
      <xdr:col>1</xdr:col>
      <xdr:colOff>933450</xdr:colOff>
      <xdr:row>1948</xdr:row>
      <xdr:rowOff>133350</xdr:rowOff>
    </xdr:from>
    <xdr:to>
      <xdr:col>2</xdr:col>
      <xdr:colOff>514751</xdr:colOff>
      <xdr:row>1949</xdr:row>
      <xdr:rowOff>206480</xdr:rowOff>
    </xdr:to>
    <xdr:sp macro="" textlink="">
      <xdr:nvSpPr>
        <xdr:cNvPr id="13" name="WordArt 17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386210175"/>
          <a:ext cx="543326" cy="2445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2018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480172</xdr:colOff>
      <xdr:row>1207</xdr:row>
      <xdr:rowOff>44824</xdr:rowOff>
    </xdr:from>
    <xdr:to>
      <xdr:col>1</xdr:col>
      <xdr:colOff>583827</xdr:colOff>
      <xdr:row>1208</xdr:row>
      <xdr:rowOff>201705</xdr:rowOff>
    </xdr:to>
    <xdr:sp macro="" textlink="">
      <xdr:nvSpPr>
        <xdr:cNvPr id="2" name="WordArt 170">
          <a:extLst>
            <a:ext uri="{FF2B5EF4-FFF2-40B4-BE49-F238E27FC236}">
              <a16:creationId xmlns:a16="http://schemas.microsoft.com/office/drawing/2014/main" xmlns="" id="{E544AA90-5851-41AD-A014-A4AA58344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552" y="319559044"/>
          <a:ext cx="58371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336177</xdr:colOff>
      <xdr:row>242</xdr:row>
      <xdr:rowOff>33618</xdr:rowOff>
    </xdr:from>
    <xdr:to>
      <xdr:col>1</xdr:col>
      <xdr:colOff>414619</xdr:colOff>
      <xdr:row>243</xdr:row>
      <xdr:rowOff>224116</xdr:rowOff>
    </xdr:to>
    <xdr:sp macro="" textlink="">
      <xdr:nvSpPr>
        <xdr:cNvPr id="3" name="WordArt 170">
          <a:extLst>
            <a:ext uri="{FF2B5EF4-FFF2-40B4-BE49-F238E27FC236}">
              <a16:creationId xmlns:a16="http://schemas.microsoft.com/office/drawing/2014/main" xmlns="" id="{B5D27536-0E5C-448D-ADAE-35E09D32D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177" y="67943058"/>
          <a:ext cx="550882" cy="44957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291914</xdr:colOff>
      <xdr:row>280</xdr:row>
      <xdr:rowOff>63873</xdr:rowOff>
    </xdr:from>
    <xdr:to>
      <xdr:col>1</xdr:col>
      <xdr:colOff>247650</xdr:colOff>
      <xdr:row>281</xdr:row>
      <xdr:rowOff>254372</xdr:rowOff>
    </xdr:to>
    <xdr:sp macro="" textlink="">
      <xdr:nvSpPr>
        <xdr:cNvPr id="4" name="WordArt 170">
          <a:extLst>
            <a:ext uri="{FF2B5EF4-FFF2-40B4-BE49-F238E27FC236}">
              <a16:creationId xmlns:a16="http://schemas.microsoft.com/office/drawing/2014/main" xmlns="" id="{72EE4A64-BCDD-4920-86FA-3408457E1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1914" y="77627853"/>
          <a:ext cx="428176" cy="4495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295275</xdr:colOff>
      <xdr:row>280</xdr:row>
      <xdr:rowOff>33618</xdr:rowOff>
    </xdr:from>
    <xdr:to>
      <xdr:col>1</xdr:col>
      <xdr:colOff>414619</xdr:colOff>
      <xdr:row>281</xdr:row>
      <xdr:rowOff>238125</xdr:rowOff>
    </xdr:to>
    <xdr:sp macro="" textlink="">
      <xdr:nvSpPr>
        <xdr:cNvPr id="5" name="WordArt 170">
          <a:extLst>
            <a:ext uri="{FF2B5EF4-FFF2-40B4-BE49-F238E27FC236}">
              <a16:creationId xmlns:a16="http://schemas.microsoft.com/office/drawing/2014/main" xmlns="" id="{FDDEFCDD-8AC4-42AC-9F14-711506315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5275" y="77597598"/>
          <a:ext cx="591784" cy="4635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498</xdr:row>
      <xdr:rowOff>44823</xdr:rowOff>
    </xdr:from>
    <xdr:to>
      <xdr:col>1</xdr:col>
      <xdr:colOff>437031</xdr:colOff>
      <xdr:row>499</xdr:row>
      <xdr:rowOff>235322</xdr:rowOff>
    </xdr:to>
    <xdr:sp macro="" textlink="">
      <xdr:nvSpPr>
        <xdr:cNvPr id="6" name="WordArt 170">
          <a:extLst>
            <a:ext uri="{FF2B5EF4-FFF2-40B4-BE49-F238E27FC236}">
              <a16:creationId xmlns:a16="http://schemas.microsoft.com/office/drawing/2014/main" xmlns="" id="{6C9F20A5-4BA1-46E0-B706-8C4B48923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33791063"/>
          <a:ext cx="550882" cy="5333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358589</xdr:colOff>
      <xdr:row>735</xdr:row>
      <xdr:rowOff>44823</xdr:rowOff>
    </xdr:from>
    <xdr:to>
      <xdr:col>1</xdr:col>
      <xdr:colOff>437031</xdr:colOff>
      <xdr:row>736</xdr:row>
      <xdr:rowOff>235322</xdr:rowOff>
    </xdr:to>
    <xdr:sp macro="" textlink="">
      <xdr:nvSpPr>
        <xdr:cNvPr id="7" name="WordArt 170">
          <a:extLst>
            <a:ext uri="{FF2B5EF4-FFF2-40B4-BE49-F238E27FC236}">
              <a16:creationId xmlns:a16="http://schemas.microsoft.com/office/drawing/2014/main" xmlns="" id="{A0EF43AA-097C-4243-A3B9-A13B0D65C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589" y="191824983"/>
          <a:ext cx="550882" cy="4495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430307</xdr:colOff>
      <xdr:row>734</xdr:row>
      <xdr:rowOff>233643</xdr:rowOff>
    </xdr:from>
    <xdr:to>
      <xdr:col>1</xdr:col>
      <xdr:colOff>508749</xdr:colOff>
      <xdr:row>736</xdr:row>
      <xdr:rowOff>100291</xdr:rowOff>
    </xdr:to>
    <xdr:sp macro="" textlink="">
      <xdr:nvSpPr>
        <xdr:cNvPr id="8" name="WordArt 170">
          <a:extLst>
            <a:ext uri="{FF2B5EF4-FFF2-40B4-BE49-F238E27FC236}">
              <a16:creationId xmlns:a16="http://schemas.microsoft.com/office/drawing/2014/main" xmlns="" id="{35AAD082-8B4E-4287-A897-BDC5784B0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0307" y="191663283"/>
          <a:ext cx="550882" cy="4762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898</xdr:row>
      <xdr:rowOff>35298</xdr:rowOff>
    </xdr:from>
    <xdr:to>
      <xdr:col>1</xdr:col>
      <xdr:colOff>970431</xdr:colOff>
      <xdr:row>899</xdr:row>
      <xdr:rowOff>159122</xdr:rowOff>
    </xdr:to>
    <xdr:sp macro="" textlink="">
      <xdr:nvSpPr>
        <xdr:cNvPr id="9" name="WordArt 170">
          <a:extLst>
            <a:ext uri="{FF2B5EF4-FFF2-40B4-BE49-F238E27FC236}">
              <a16:creationId xmlns:a16="http://schemas.microsoft.com/office/drawing/2014/main" xmlns="" id="{4DEDE7B1-D33C-4FCD-9A92-B05C99C87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23022787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200025</xdr:colOff>
      <xdr:row>4</xdr:row>
      <xdr:rowOff>166967</xdr:rowOff>
    </xdr:from>
    <xdr:to>
      <xdr:col>1</xdr:col>
      <xdr:colOff>714375</xdr:colOff>
      <xdr:row>5</xdr:row>
      <xdr:rowOff>177734</xdr:rowOff>
    </xdr:to>
    <xdr:sp macro="" textlink="">
      <xdr:nvSpPr>
        <xdr:cNvPr id="10" name="WordArt 176">
          <a:extLst>
            <a:ext uri="{FF2B5EF4-FFF2-40B4-BE49-F238E27FC236}">
              <a16:creationId xmlns:a16="http://schemas.microsoft.com/office/drawing/2014/main" xmlns="" id="{0DE6BD2B-FA73-4300-B060-C44E745E23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2465" y="1294727"/>
          <a:ext cx="514350" cy="2850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1309</xdr:row>
      <xdr:rowOff>142315</xdr:rowOff>
    </xdr:from>
    <xdr:to>
      <xdr:col>1</xdr:col>
      <xdr:colOff>1905000</xdr:colOff>
      <xdr:row>1310</xdr:row>
      <xdr:rowOff>157745</xdr:rowOff>
    </xdr:to>
    <xdr:sp macro="" textlink="">
      <xdr:nvSpPr>
        <xdr:cNvPr id="11" name="WordArt 185">
          <a:extLst>
            <a:ext uri="{FF2B5EF4-FFF2-40B4-BE49-F238E27FC236}">
              <a16:creationId xmlns:a16="http://schemas.microsoft.com/office/drawing/2014/main" xmlns="" id="{CF902D69-F916-4B2C-A540-8BF470C07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3090" y="348673495"/>
          <a:ext cx="514350" cy="327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200025</xdr:colOff>
      <xdr:row>350</xdr:row>
      <xdr:rowOff>166967</xdr:rowOff>
    </xdr:from>
    <xdr:to>
      <xdr:col>1</xdr:col>
      <xdr:colOff>714375</xdr:colOff>
      <xdr:row>351</xdr:row>
      <xdr:rowOff>177734</xdr:rowOff>
    </xdr:to>
    <xdr:sp macro="" textlink="">
      <xdr:nvSpPr>
        <xdr:cNvPr id="12" name="WordArt 176">
          <a:extLst>
            <a:ext uri="{FF2B5EF4-FFF2-40B4-BE49-F238E27FC236}">
              <a16:creationId xmlns:a16="http://schemas.microsoft.com/office/drawing/2014/main" xmlns="" id="{297FEEC3-1986-417F-A142-64E6616E2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72465" y="97451507"/>
          <a:ext cx="514350" cy="2317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1020</xdr:row>
      <xdr:rowOff>35298</xdr:rowOff>
    </xdr:from>
    <xdr:to>
      <xdr:col>1</xdr:col>
      <xdr:colOff>970431</xdr:colOff>
      <xdr:row>1021</xdr:row>
      <xdr:rowOff>159122</xdr:rowOff>
    </xdr:to>
    <xdr:sp macro="" textlink="">
      <xdr:nvSpPr>
        <xdr:cNvPr id="13" name="WordArt 170">
          <a:extLst>
            <a:ext uri="{FF2B5EF4-FFF2-40B4-BE49-F238E27FC236}">
              <a16:creationId xmlns:a16="http://schemas.microsoft.com/office/drawing/2014/main" xmlns="" id="{5AA7D696-290E-4C20-9E44-48245F732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25947343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1052</xdr:row>
      <xdr:rowOff>35298</xdr:rowOff>
    </xdr:from>
    <xdr:to>
      <xdr:col>1</xdr:col>
      <xdr:colOff>970431</xdr:colOff>
      <xdr:row>1053</xdr:row>
      <xdr:rowOff>159122</xdr:rowOff>
    </xdr:to>
    <xdr:sp macro="" textlink="">
      <xdr:nvSpPr>
        <xdr:cNvPr id="14" name="WordArt 170">
          <a:extLst>
            <a:ext uri="{FF2B5EF4-FFF2-40B4-BE49-F238E27FC236}">
              <a16:creationId xmlns:a16="http://schemas.microsoft.com/office/drawing/2014/main" xmlns="" id="{5B2F8750-FCD8-447C-9F6D-ED340769A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26947849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1083</xdr:row>
      <xdr:rowOff>35298</xdr:rowOff>
    </xdr:from>
    <xdr:to>
      <xdr:col>1</xdr:col>
      <xdr:colOff>970431</xdr:colOff>
      <xdr:row>1084</xdr:row>
      <xdr:rowOff>159122</xdr:rowOff>
    </xdr:to>
    <xdr:sp macro="" textlink="">
      <xdr:nvSpPr>
        <xdr:cNvPr id="15" name="WordArt 170">
          <a:extLst>
            <a:ext uri="{FF2B5EF4-FFF2-40B4-BE49-F238E27FC236}">
              <a16:creationId xmlns:a16="http://schemas.microsoft.com/office/drawing/2014/main" xmlns="" id="{36CC7E7E-FBB8-42FD-903E-AAA32E32E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27936925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1114</xdr:row>
      <xdr:rowOff>35298</xdr:rowOff>
    </xdr:from>
    <xdr:to>
      <xdr:col>1</xdr:col>
      <xdr:colOff>970431</xdr:colOff>
      <xdr:row>1115</xdr:row>
      <xdr:rowOff>159122</xdr:rowOff>
    </xdr:to>
    <xdr:sp macro="" textlink="">
      <xdr:nvSpPr>
        <xdr:cNvPr id="16" name="WordArt 170">
          <a:extLst>
            <a:ext uri="{FF2B5EF4-FFF2-40B4-BE49-F238E27FC236}">
              <a16:creationId xmlns:a16="http://schemas.microsoft.com/office/drawing/2014/main" xmlns="" id="{2576D8E2-5186-4806-A96C-4828307FF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28939717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1146</xdr:row>
      <xdr:rowOff>35298</xdr:rowOff>
    </xdr:from>
    <xdr:to>
      <xdr:col>1</xdr:col>
      <xdr:colOff>970431</xdr:colOff>
      <xdr:row>1147</xdr:row>
      <xdr:rowOff>159122</xdr:rowOff>
    </xdr:to>
    <xdr:sp macro="" textlink="">
      <xdr:nvSpPr>
        <xdr:cNvPr id="17" name="WordArt 170">
          <a:extLst>
            <a:ext uri="{FF2B5EF4-FFF2-40B4-BE49-F238E27FC236}">
              <a16:creationId xmlns:a16="http://schemas.microsoft.com/office/drawing/2014/main" xmlns="" id="{1316EEA3-3307-4B17-9961-D4EBB8730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29941747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1175</xdr:row>
      <xdr:rowOff>35298</xdr:rowOff>
    </xdr:from>
    <xdr:to>
      <xdr:col>1</xdr:col>
      <xdr:colOff>970431</xdr:colOff>
      <xdr:row>1176</xdr:row>
      <xdr:rowOff>159122</xdr:rowOff>
    </xdr:to>
    <xdr:sp macro="" textlink="">
      <xdr:nvSpPr>
        <xdr:cNvPr id="18" name="WordArt 170">
          <a:extLst>
            <a:ext uri="{FF2B5EF4-FFF2-40B4-BE49-F238E27FC236}">
              <a16:creationId xmlns:a16="http://schemas.microsoft.com/office/drawing/2014/main" xmlns="" id="{90223BEB-E253-447F-A40C-6E5D94863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09292998"/>
          <a:ext cx="611842" cy="44386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1206</xdr:row>
      <xdr:rowOff>35298</xdr:rowOff>
    </xdr:from>
    <xdr:to>
      <xdr:col>1</xdr:col>
      <xdr:colOff>970431</xdr:colOff>
      <xdr:row>1207</xdr:row>
      <xdr:rowOff>159122</xdr:rowOff>
    </xdr:to>
    <xdr:sp macro="" textlink="">
      <xdr:nvSpPr>
        <xdr:cNvPr id="19" name="WordArt 170">
          <a:extLst>
            <a:ext uri="{FF2B5EF4-FFF2-40B4-BE49-F238E27FC236}">
              <a16:creationId xmlns:a16="http://schemas.microsoft.com/office/drawing/2014/main" xmlns="" id="{38C2A0C5-83ED-4AFE-811E-18ED28494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19198998"/>
          <a:ext cx="611842" cy="4743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1236</xdr:row>
      <xdr:rowOff>44824</xdr:rowOff>
    </xdr:from>
    <xdr:to>
      <xdr:col>1</xdr:col>
      <xdr:colOff>583827</xdr:colOff>
      <xdr:row>1237</xdr:row>
      <xdr:rowOff>201705</xdr:rowOff>
    </xdr:to>
    <xdr:sp macro="" textlink="">
      <xdr:nvSpPr>
        <xdr:cNvPr id="20" name="WordArt 170">
          <a:extLst>
            <a:ext uri="{FF2B5EF4-FFF2-40B4-BE49-F238E27FC236}">
              <a16:creationId xmlns:a16="http://schemas.microsoft.com/office/drawing/2014/main" xmlns="" id="{85677786-A368-44C0-B946-D811E0B40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552" y="329198344"/>
          <a:ext cx="58371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1235</xdr:row>
      <xdr:rowOff>35298</xdr:rowOff>
    </xdr:from>
    <xdr:to>
      <xdr:col>1</xdr:col>
      <xdr:colOff>970431</xdr:colOff>
      <xdr:row>1236</xdr:row>
      <xdr:rowOff>159122</xdr:rowOff>
    </xdr:to>
    <xdr:sp macro="" textlink="">
      <xdr:nvSpPr>
        <xdr:cNvPr id="21" name="WordArt 170">
          <a:extLst>
            <a:ext uri="{FF2B5EF4-FFF2-40B4-BE49-F238E27FC236}">
              <a16:creationId xmlns:a16="http://schemas.microsoft.com/office/drawing/2014/main" xmlns="" id="{F819BE3E-4484-4E0B-AB56-C27F8C48F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2887639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1274</xdr:row>
      <xdr:rowOff>44824</xdr:rowOff>
    </xdr:from>
    <xdr:to>
      <xdr:col>1</xdr:col>
      <xdr:colOff>583827</xdr:colOff>
      <xdr:row>1275</xdr:row>
      <xdr:rowOff>201705</xdr:rowOff>
    </xdr:to>
    <xdr:sp macro="" textlink="">
      <xdr:nvSpPr>
        <xdr:cNvPr id="22" name="WordArt 170">
          <a:extLst>
            <a:ext uri="{FF2B5EF4-FFF2-40B4-BE49-F238E27FC236}">
              <a16:creationId xmlns:a16="http://schemas.microsoft.com/office/drawing/2014/main" xmlns="" id="{419DCD58-E7E0-49A9-8C33-399A37CF3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552" y="339500584"/>
          <a:ext cx="583715" cy="3626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1273</xdr:row>
      <xdr:rowOff>35298</xdr:rowOff>
    </xdr:from>
    <xdr:to>
      <xdr:col>1</xdr:col>
      <xdr:colOff>970431</xdr:colOff>
      <xdr:row>1274</xdr:row>
      <xdr:rowOff>159122</xdr:rowOff>
    </xdr:to>
    <xdr:sp macro="" textlink="">
      <xdr:nvSpPr>
        <xdr:cNvPr id="23" name="WordArt 170">
          <a:extLst>
            <a:ext uri="{FF2B5EF4-FFF2-40B4-BE49-F238E27FC236}">
              <a16:creationId xmlns:a16="http://schemas.microsoft.com/office/drawing/2014/main" xmlns="" id="{015877D3-869A-4020-A1C2-A4E02DBEF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3917863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1311</xdr:row>
      <xdr:rowOff>44824</xdr:rowOff>
    </xdr:from>
    <xdr:to>
      <xdr:col>1</xdr:col>
      <xdr:colOff>583827</xdr:colOff>
      <xdr:row>1312</xdr:row>
      <xdr:rowOff>201705</xdr:rowOff>
    </xdr:to>
    <xdr:sp macro="" textlink="">
      <xdr:nvSpPr>
        <xdr:cNvPr id="24" name="WordArt 170">
          <a:extLst>
            <a:ext uri="{FF2B5EF4-FFF2-40B4-BE49-F238E27FC236}">
              <a16:creationId xmlns:a16="http://schemas.microsoft.com/office/drawing/2014/main" xmlns="" id="{D664C0A9-2F32-4CEF-9402-3FD6F314F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552" y="349200844"/>
          <a:ext cx="58371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1310</xdr:row>
      <xdr:rowOff>35298</xdr:rowOff>
    </xdr:from>
    <xdr:to>
      <xdr:col>1</xdr:col>
      <xdr:colOff>970431</xdr:colOff>
      <xdr:row>1311</xdr:row>
      <xdr:rowOff>159122</xdr:rowOff>
    </xdr:to>
    <xdr:sp macro="" textlink="">
      <xdr:nvSpPr>
        <xdr:cNvPr id="25" name="WordArt 170">
          <a:extLst>
            <a:ext uri="{FF2B5EF4-FFF2-40B4-BE49-F238E27FC236}">
              <a16:creationId xmlns:a16="http://schemas.microsoft.com/office/drawing/2014/main" xmlns="" id="{1A1E2FE3-04DF-4DA7-927E-AAB2CBB04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4887889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1346</xdr:row>
      <xdr:rowOff>142315</xdr:rowOff>
    </xdr:from>
    <xdr:to>
      <xdr:col>1</xdr:col>
      <xdr:colOff>1905000</xdr:colOff>
      <xdr:row>1347</xdr:row>
      <xdr:rowOff>157745</xdr:rowOff>
    </xdr:to>
    <xdr:sp macro="" textlink="">
      <xdr:nvSpPr>
        <xdr:cNvPr id="26" name="WordArt 185">
          <a:extLst>
            <a:ext uri="{FF2B5EF4-FFF2-40B4-BE49-F238E27FC236}">
              <a16:creationId xmlns:a16="http://schemas.microsoft.com/office/drawing/2014/main" xmlns="" id="{739D1E66-FB3D-4A12-9C58-8D04DECCD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3090" y="358312795"/>
          <a:ext cx="514350" cy="3049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1348</xdr:row>
      <xdr:rowOff>44824</xdr:rowOff>
    </xdr:from>
    <xdr:to>
      <xdr:col>1</xdr:col>
      <xdr:colOff>583827</xdr:colOff>
      <xdr:row>1349</xdr:row>
      <xdr:rowOff>201705</xdr:rowOff>
    </xdr:to>
    <xdr:sp macro="" textlink="">
      <xdr:nvSpPr>
        <xdr:cNvPr id="27" name="WordArt 170">
          <a:extLst>
            <a:ext uri="{FF2B5EF4-FFF2-40B4-BE49-F238E27FC236}">
              <a16:creationId xmlns:a16="http://schemas.microsoft.com/office/drawing/2014/main" xmlns="" id="{72264BFF-13D9-44D4-B0BA-E87788531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552" y="358817284"/>
          <a:ext cx="58371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1347</xdr:row>
      <xdr:rowOff>35298</xdr:rowOff>
    </xdr:from>
    <xdr:to>
      <xdr:col>1</xdr:col>
      <xdr:colOff>970431</xdr:colOff>
      <xdr:row>1348</xdr:row>
      <xdr:rowOff>159122</xdr:rowOff>
    </xdr:to>
    <xdr:sp macro="" textlink="">
      <xdr:nvSpPr>
        <xdr:cNvPr id="28" name="WordArt 170">
          <a:extLst>
            <a:ext uri="{FF2B5EF4-FFF2-40B4-BE49-F238E27FC236}">
              <a16:creationId xmlns:a16="http://schemas.microsoft.com/office/drawing/2014/main" xmlns="" id="{16D0F256-9D5C-4213-BB70-04421454F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5849533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1386</xdr:row>
      <xdr:rowOff>142315</xdr:rowOff>
    </xdr:from>
    <xdr:to>
      <xdr:col>1</xdr:col>
      <xdr:colOff>1905000</xdr:colOff>
      <xdr:row>1387</xdr:row>
      <xdr:rowOff>157745</xdr:rowOff>
    </xdr:to>
    <xdr:sp macro="" textlink="">
      <xdr:nvSpPr>
        <xdr:cNvPr id="29" name="WordArt 185">
          <a:extLst>
            <a:ext uri="{FF2B5EF4-FFF2-40B4-BE49-F238E27FC236}">
              <a16:creationId xmlns:a16="http://schemas.microsoft.com/office/drawing/2014/main" xmlns="" id="{7A829A73-5F18-4AF8-AAEC-7F1CF4081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3090" y="368394055"/>
          <a:ext cx="514350" cy="3049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480172</xdr:colOff>
      <xdr:row>1388</xdr:row>
      <xdr:rowOff>44824</xdr:rowOff>
    </xdr:from>
    <xdr:to>
      <xdr:col>1</xdr:col>
      <xdr:colOff>583827</xdr:colOff>
      <xdr:row>1389</xdr:row>
      <xdr:rowOff>201705</xdr:rowOff>
    </xdr:to>
    <xdr:sp macro="" textlink="">
      <xdr:nvSpPr>
        <xdr:cNvPr id="30" name="WordArt 170">
          <a:extLst>
            <a:ext uri="{FF2B5EF4-FFF2-40B4-BE49-F238E27FC236}">
              <a16:creationId xmlns:a16="http://schemas.microsoft.com/office/drawing/2014/main" xmlns="" id="{8BAA00A3-91D4-479D-A7BE-C5483B144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2552" y="368898544"/>
          <a:ext cx="583715" cy="4159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358589</xdr:colOff>
      <xdr:row>1387</xdr:row>
      <xdr:rowOff>35298</xdr:rowOff>
    </xdr:from>
    <xdr:to>
      <xdr:col>1</xdr:col>
      <xdr:colOff>970431</xdr:colOff>
      <xdr:row>1388</xdr:row>
      <xdr:rowOff>159122</xdr:rowOff>
    </xdr:to>
    <xdr:sp macro="" textlink="">
      <xdr:nvSpPr>
        <xdr:cNvPr id="31" name="WordArt 170">
          <a:extLst>
            <a:ext uri="{FF2B5EF4-FFF2-40B4-BE49-F238E27FC236}">
              <a16:creationId xmlns:a16="http://schemas.microsoft.com/office/drawing/2014/main" xmlns="" id="{BC929643-377F-4A84-B366-343022CA7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1029" y="368576598"/>
          <a:ext cx="611842" cy="43624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s/&#3517;&#3536;&#3510;&#3539;&#3512;&#3530;%20&#3520;&#3538;&#3523;&#3530;&#3501;&#35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8;&#3530;&#8205;&#3515;&#3535;.&#3523;%20JAN%20-%20DE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s/&#3520;&#3536;&#3514;%20&#3517;&#3546;&#3483;&#3499;&#3514;%20JAN%20-%20DEC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4;&#3538;&#3499;&#3540;&#3512;&#3530;%202020/&#3508;&#3530;&#8205;&#3515;&#3535;.&#3523;.2020/new%20JAN%20-%20DEC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lu%202019/&#3484;&#3538;&#3499;&#3540;&#3512;&#3530;/&#3508;&#3530;&#8205;&#3515;&#3535;%20&#3523;%202019/new%20JAN%20-%20DEC%202019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4;&#3538;&#3499;&#3540;&#3512;&#3530;%202020/&#3520;&#3536;&#3514;%20&#3517;&#3546;&#3483;&#3499;&#3514;%20-2020%20-%20new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lu%202019/&#3484;&#3538;&#3499;&#3540;&#3512;&#3530;/&#3508;&#3530;&#8205;&#3515;&#3535;%20&#3523;%202019/&#3520;&#3536;&#3514;%20&#3517;&#3546;&#3483;&#3499;&#3514;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D5">
            <v>2051078.75</v>
          </cell>
          <cell r="G5">
            <v>27204.229999999996</v>
          </cell>
          <cell r="H5">
            <v>152750</v>
          </cell>
          <cell r="I5">
            <v>35</v>
          </cell>
          <cell r="L5">
            <v>23500</v>
          </cell>
        </row>
        <row r="8">
          <cell r="B8">
            <v>83500</v>
          </cell>
          <cell r="C8">
            <v>131000</v>
          </cell>
          <cell r="D8">
            <v>85711.900000000009</v>
          </cell>
          <cell r="F8">
            <v>207749</v>
          </cell>
          <cell r="G8">
            <v>496094.62000000005</v>
          </cell>
          <cell r="H8">
            <v>110730</v>
          </cell>
          <cell r="J8">
            <v>555500</v>
          </cell>
          <cell r="K8">
            <v>10111216.609999999</v>
          </cell>
        </row>
        <row r="11">
          <cell r="B11">
            <v>322500</v>
          </cell>
          <cell r="D11">
            <v>52000</v>
          </cell>
          <cell r="E11">
            <v>204568.5</v>
          </cell>
          <cell r="F11">
            <v>865750</v>
          </cell>
          <cell r="H11">
            <v>119827.52</v>
          </cell>
          <cell r="I11">
            <v>8880</v>
          </cell>
          <cell r="J11">
            <v>0</v>
          </cell>
          <cell r="K11">
            <v>113708.03999999998</v>
          </cell>
          <cell r="L11">
            <v>99873</v>
          </cell>
        </row>
        <row r="14">
          <cell r="B14">
            <v>12000</v>
          </cell>
          <cell r="E14">
            <v>14000</v>
          </cell>
          <cell r="F14">
            <v>0</v>
          </cell>
          <cell r="G14">
            <v>3738315</v>
          </cell>
          <cell r="H14">
            <v>0</v>
          </cell>
          <cell r="I14">
            <v>0</v>
          </cell>
          <cell r="J14">
            <v>8500</v>
          </cell>
          <cell r="K14">
            <v>1068000</v>
          </cell>
        </row>
        <row r="17">
          <cell r="B17">
            <v>893840</v>
          </cell>
          <cell r="C17">
            <v>0</v>
          </cell>
          <cell r="D17">
            <v>594900</v>
          </cell>
          <cell r="E17">
            <v>679346</v>
          </cell>
          <cell r="F17">
            <v>0</v>
          </cell>
          <cell r="H17">
            <v>160575</v>
          </cell>
          <cell r="I17">
            <v>2273341.58</v>
          </cell>
          <cell r="K17">
            <v>173350</v>
          </cell>
          <cell r="L17">
            <v>0</v>
          </cell>
        </row>
        <row r="20">
          <cell r="B20">
            <v>500</v>
          </cell>
          <cell r="D20">
            <v>132900</v>
          </cell>
          <cell r="F20">
            <v>4212600</v>
          </cell>
          <cell r="H20">
            <v>0</v>
          </cell>
          <cell r="I20">
            <v>0</v>
          </cell>
          <cell r="J20">
            <v>2737.5</v>
          </cell>
          <cell r="K20">
            <v>0</v>
          </cell>
          <cell r="L20">
            <v>1380</v>
          </cell>
        </row>
        <row r="23">
          <cell r="B23">
            <v>0</v>
          </cell>
          <cell r="C23">
            <v>0</v>
          </cell>
          <cell r="E23">
            <v>6446433.5199999996</v>
          </cell>
          <cell r="H23">
            <v>5100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4"/>
      <sheetName val="PS7"/>
      <sheetName val="PS10"/>
      <sheetName val="PS11"/>
      <sheetName val="PS14"/>
      <sheetName val="PS14-SUMRY"/>
      <sheetName val="PS16"/>
      <sheetName val="PS 16 Summury"/>
      <sheetName val="income"/>
      <sheetName val="ලැබීම"/>
    </sheetNames>
    <sheetDataSet>
      <sheetData sheetId="0">
        <row r="323">
          <cell r="D323">
            <v>1806153.1199999999</v>
          </cell>
          <cell r="AE3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7">
          <cell r="H37">
            <v>2930867.71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dul 1"/>
      <sheetName val="shedul 2"/>
      <sheetName val="shedul 3"/>
      <sheetName val="shedul 4"/>
      <sheetName val="shedul 5"/>
      <sheetName val="shedul 6"/>
      <sheetName val="Sheet1"/>
      <sheetName val="Sheet2"/>
      <sheetName val="Sheet3"/>
      <sheetName val="Sheet4"/>
    </sheetNames>
    <sheetDataSet>
      <sheetData sheetId="0">
        <row r="187">
          <cell r="C187">
            <v>5338650.75</v>
          </cell>
          <cell r="D187">
            <v>44500</v>
          </cell>
          <cell r="E187">
            <v>1344153.87</v>
          </cell>
          <cell r="F187">
            <v>430818.55</v>
          </cell>
          <cell r="G187">
            <v>0</v>
          </cell>
          <cell r="H187">
            <v>402000</v>
          </cell>
          <cell r="I187">
            <v>41864.670000000006</v>
          </cell>
          <cell r="J187">
            <v>50810</v>
          </cell>
          <cell r="K187">
            <v>0</v>
          </cell>
          <cell r="L187">
            <v>171126.19</v>
          </cell>
          <cell r="M187">
            <v>3055000</v>
          </cell>
          <cell r="N187">
            <v>0</v>
          </cell>
          <cell r="O187">
            <v>867600</v>
          </cell>
          <cell r="P187">
            <v>234240.5</v>
          </cell>
          <cell r="Q187">
            <v>680490.55999999994</v>
          </cell>
          <cell r="R187">
            <v>335900.8</v>
          </cell>
          <cell r="S187">
            <v>83620</v>
          </cell>
          <cell r="T187">
            <v>76496.31</v>
          </cell>
          <cell r="U187">
            <v>353722</v>
          </cell>
          <cell r="V187">
            <v>60000</v>
          </cell>
          <cell r="W187">
            <v>1138350</v>
          </cell>
          <cell r="X187">
            <v>77170.599999999991</v>
          </cell>
          <cell r="Y187">
            <v>70366</v>
          </cell>
          <cell r="Z187">
            <v>139303.70000000001</v>
          </cell>
          <cell r="AA187">
            <v>94620.219999999987</v>
          </cell>
          <cell r="AB187">
            <v>266216</v>
          </cell>
          <cell r="AC187">
            <v>1350</v>
          </cell>
          <cell r="AD187">
            <v>0</v>
          </cell>
          <cell r="AE187">
            <v>382284.75</v>
          </cell>
          <cell r="AF187">
            <v>81000</v>
          </cell>
          <cell r="AG187">
            <v>107512.5</v>
          </cell>
          <cell r="AH187">
            <v>21270</v>
          </cell>
          <cell r="AI187">
            <v>0</v>
          </cell>
          <cell r="AJ187">
            <v>0</v>
          </cell>
          <cell r="AK187">
            <v>1671374.38</v>
          </cell>
          <cell r="AL187">
            <v>103590.5</v>
          </cell>
        </row>
      </sheetData>
      <sheetData sheetId="1">
        <row r="144">
          <cell r="C144">
            <v>2934115</v>
          </cell>
          <cell r="D144">
            <v>4080277.82</v>
          </cell>
          <cell r="E144">
            <v>2054276.67</v>
          </cell>
          <cell r="F144">
            <v>694200</v>
          </cell>
          <cell r="G144">
            <v>222500</v>
          </cell>
          <cell r="H144">
            <v>0</v>
          </cell>
          <cell r="I144">
            <v>148436.15</v>
          </cell>
          <cell r="J144">
            <v>0</v>
          </cell>
          <cell r="K144">
            <v>12500</v>
          </cell>
          <cell r="L144">
            <v>435425.3</v>
          </cell>
          <cell r="M144">
            <v>0</v>
          </cell>
          <cell r="N144">
            <v>425950</v>
          </cell>
          <cell r="O144">
            <v>213160.63</v>
          </cell>
          <cell r="P144">
            <v>41545</v>
          </cell>
          <cell r="Q144">
            <v>2075</v>
          </cell>
          <cell r="R144">
            <v>0</v>
          </cell>
          <cell r="S144">
            <v>29650</v>
          </cell>
          <cell r="T144">
            <v>0</v>
          </cell>
          <cell r="U144">
            <v>0</v>
          </cell>
          <cell r="V144">
            <v>1485</v>
          </cell>
          <cell r="W144">
            <v>41194.19</v>
          </cell>
          <cell r="X144">
            <v>15500</v>
          </cell>
          <cell r="Y144">
            <v>0</v>
          </cell>
          <cell r="Z144">
            <v>0</v>
          </cell>
          <cell r="AA144">
            <v>5270</v>
          </cell>
          <cell r="AB144">
            <v>0</v>
          </cell>
        </row>
      </sheetData>
      <sheetData sheetId="2">
        <row r="138">
          <cell r="C138">
            <v>1752576.96</v>
          </cell>
          <cell r="D138">
            <v>413400</v>
          </cell>
          <cell r="E138">
            <v>151020</v>
          </cell>
          <cell r="I138">
            <v>0</v>
          </cell>
          <cell r="J138">
            <v>0</v>
          </cell>
          <cell r="K138">
            <v>0</v>
          </cell>
          <cell r="L138">
            <v>84486.5</v>
          </cell>
          <cell r="M138">
            <v>110326</v>
          </cell>
          <cell r="N138">
            <v>62504</v>
          </cell>
          <cell r="O138">
            <v>1350</v>
          </cell>
          <cell r="P138">
            <v>0</v>
          </cell>
          <cell r="Q138">
            <v>941349</v>
          </cell>
          <cell r="R138">
            <v>0</v>
          </cell>
          <cell r="S138">
            <v>44512</v>
          </cell>
          <cell r="T138">
            <v>4580</v>
          </cell>
          <cell r="U138">
            <v>35075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6342470.5699999994</v>
          </cell>
          <cell r="AE138">
            <v>0</v>
          </cell>
          <cell r="AF138">
            <v>0</v>
          </cell>
        </row>
      </sheetData>
      <sheetData sheetId="3"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25125</v>
          </cell>
          <cell r="J78">
            <v>0</v>
          </cell>
          <cell r="K78">
            <v>0</v>
          </cell>
          <cell r="L78">
            <v>1365</v>
          </cell>
          <cell r="M78">
            <v>3000</v>
          </cell>
        </row>
      </sheetData>
      <sheetData sheetId="4">
        <row r="113">
          <cell r="C113">
            <v>0</v>
          </cell>
          <cell r="D113">
            <v>26703</v>
          </cell>
          <cell r="E113">
            <v>37010.949999999997</v>
          </cell>
          <cell r="F113">
            <v>64787.759999999995</v>
          </cell>
          <cell r="G113">
            <v>236385</v>
          </cell>
          <cell r="H113">
            <v>27070</v>
          </cell>
          <cell r="I113">
            <v>13165</v>
          </cell>
        </row>
      </sheetData>
      <sheetData sheetId="5"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13500</v>
          </cell>
          <cell r="J108">
            <v>0</v>
          </cell>
          <cell r="K108">
            <v>16150</v>
          </cell>
          <cell r="L108">
            <v>1334</v>
          </cell>
          <cell r="M108">
            <v>24550</v>
          </cell>
          <cell r="N108">
            <v>24410.409999999996</v>
          </cell>
          <cell r="O108">
            <v>8830.8000000000011</v>
          </cell>
          <cell r="P108">
            <v>5226.47</v>
          </cell>
          <cell r="Q108">
            <v>0</v>
          </cell>
          <cell r="R108">
            <v>0</v>
          </cell>
          <cell r="S108">
            <v>0</v>
          </cell>
          <cell r="T108">
            <v>500</v>
          </cell>
          <cell r="U108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2"/>
      <sheetName val="PS3"/>
      <sheetName val="PS4"/>
      <sheetName val="PS5"/>
      <sheetName val="PS6"/>
      <sheetName val="PS7"/>
      <sheetName val="PS10"/>
      <sheetName val="PS15"/>
      <sheetName val="PS11"/>
      <sheetName val="PS16"/>
      <sheetName val="PS13"/>
      <sheetName val="PS14"/>
      <sheetName val="PS14-SUMRY"/>
      <sheetName val="Sheet1"/>
      <sheetName val="Sheet2"/>
      <sheetName val="PS 16 Summury"/>
    </sheetNames>
    <sheetDataSet>
      <sheetData sheetId="0"/>
      <sheetData sheetId="1"/>
      <sheetData sheetId="2">
        <row r="215">
          <cell r="C215">
            <v>364275.04000000004</v>
          </cell>
          <cell r="D215">
            <v>1588420.4099999997</v>
          </cell>
          <cell r="E215">
            <v>1744.36</v>
          </cell>
          <cell r="F215">
            <v>15403.14</v>
          </cell>
          <cell r="G215">
            <v>24739.86</v>
          </cell>
          <cell r="H215">
            <v>1000</v>
          </cell>
          <cell r="I215">
            <v>0</v>
          </cell>
          <cell r="M215">
            <v>13130</v>
          </cell>
          <cell r="N215">
            <v>60000</v>
          </cell>
          <cell r="O215">
            <v>2350</v>
          </cell>
          <cell r="P215">
            <v>71769.94</v>
          </cell>
          <cell r="Q215">
            <v>2026412</v>
          </cell>
          <cell r="R215">
            <v>0</v>
          </cell>
          <cell r="S215">
            <v>156034.27999999997</v>
          </cell>
          <cell r="T215">
            <v>16000</v>
          </cell>
          <cell r="U215">
            <v>255500</v>
          </cell>
          <cell r="V215">
            <v>0</v>
          </cell>
          <cell r="X215">
            <v>5994987.8200000003</v>
          </cell>
          <cell r="Z215">
            <v>299000</v>
          </cell>
          <cell r="AA215">
            <v>10000</v>
          </cell>
          <cell r="AB215">
            <v>0</v>
          </cell>
          <cell r="AC215">
            <v>170400</v>
          </cell>
          <cell r="AD215">
            <v>897400</v>
          </cell>
          <cell r="AE215">
            <v>27000</v>
          </cell>
          <cell r="AF215">
            <v>299400</v>
          </cell>
          <cell r="AG215">
            <v>1000</v>
          </cell>
          <cell r="AI215">
            <v>9000</v>
          </cell>
          <cell r="AJ215">
            <v>12030</v>
          </cell>
          <cell r="AK215">
            <v>72031</v>
          </cell>
          <cell r="AL215">
            <v>96800</v>
          </cell>
          <cell r="AO215">
            <v>2500</v>
          </cell>
          <cell r="AP215">
            <v>81000</v>
          </cell>
          <cell r="AQ215">
            <v>1807920</v>
          </cell>
          <cell r="AR215">
            <v>0</v>
          </cell>
          <cell r="AT215">
            <v>524000</v>
          </cell>
          <cell r="AU215">
            <v>1299270</v>
          </cell>
          <cell r="AV215">
            <v>120000</v>
          </cell>
          <cell r="AW215">
            <v>310000</v>
          </cell>
          <cell r="AX215">
            <v>6500</v>
          </cell>
          <cell r="AY215">
            <v>25200</v>
          </cell>
          <cell r="AZ215">
            <v>158050</v>
          </cell>
          <cell r="BA215">
            <v>0</v>
          </cell>
          <cell r="BC215">
            <v>44375</v>
          </cell>
          <cell r="BE215">
            <v>1832129.4</v>
          </cell>
          <cell r="BF215">
            <v>175850</v>
          </cell>
          <cell r="BG215">
            <v>85300</v>
          </cell>
          <cell r="BH215">
            <v>0</v>
          </cell>
          <cell r="BI215">
            <v>500</v>
          </cell>
          <cell r="BJ215">
            <v>34600</v>
          </cell>
          <cell r="BK215">
            <v>51000</v>
          </cell>
          <cell r="BL215">
            <v>510000</v>
          </cell>
          <cell r="BM215">
            <v>2721500</v>
          </cell>
          <cell r="BP215">
            <v>0</v>
          </cell>
          <cell r="BQ215">
            <v>9400</v>
          </cell>
          <cell r="BR215">
            <v>1597.5</v>
          </cell>
          <cell r="BS215">
            <v>0</v>
          </cell>
          <cell r="BT215">
            <v>13467</v>
          </cell>
          <cell r="BU215">
            <v>0</v>
          </cell>
          <cell r="BV21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2"/>
      <sheetName val="PS3"/>
      <sheetName val="PS4"/>
      <sheetName val="PS5"/>
      <sheetName val="PS6"/>
      <sheetName val="PS7"/>
      <sheetName val="PS10"/>
      <sheetName val="PS15"/>
      <sheetName val="PS11"/>
      <sheetName val="PS16"/>
      <sheetName val="PS13"/>
      <sheetName val="PS14"/>
      <sheetName val="PS14-SUMRY"/>
      <sheetName val="Sheet1"/>
      <sheetName val="Sheet2"/>
      <sheetName val="ණය හිමි"/>
      <sheetName val="Sheet3"/>
      <sheetName val="PS 16 Summury"/>
      <sheetName val="ණය ගැති"/>
    </sheetNames>
    <sheetDataSet>
      <sheetData sheetId="0" refreshError="1"/>
      <sheetData sheetId="1" refreshError="1"/>
      <sheetData sheetId="2" refreshError="1">
        <row r="358">
          <cell r="D358">
            <v>1879632.63</v>
          </cell>
          <cell r="L358">
            <v>35525</v>
          </cell>
          <cell r="BM358">
            <v>6991303.5999999996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dul 1"/>
      <sheetName val="shedul 2"/>
      <sheetName val="shedul 3"/>
      <sheetName val="shedul 4"/>
      <sheetName val="shedul 5"/>
      <sheetName val="shedul 6"/>
      <sheetName val="Sheet1"/>
      <sheetName val="Sheet2"/>
      <sheetName val="Sheet3"/>
    </sheetNames>
    <sheetDataSet>
      <sheetData sheetId="0">
        <row r="168">
          <cell r="C168">
            <v>3247940</v>
          </cell>
          <cell r="D168">
            <v>36000</v>
          </cell>
          <cell r="E168">
            <v>842400</v>
          </cell>
          <cell r="F168">
            <v>332370</v>
          </cell>
          <cell r="G168">
            <v>0</v>
          </cell>
          <cell r="H168">
            <v>285500</v>
          </cell>
          <cell r="I168">
            <v>43339.82</v>
          </cell>
          <cell r="J168">
            <v>0</v>
          </cell>
          <cell r="K168">
            <v>0</v>
          </cell>
          <cell r="L168">
            <v>162714.04999999999</v>
          </cell>
          <cell r="M168">
            <v>2225000</v>
          </cell>
          <cell r="N168">
            <v>0</v>
          </cell>
          <cell r="O168">
            <v>630700</v>
          </cell>
          <cell r="P168">
            <v>174397</v>
          </cell>
          <cell r="Q168">
            <v>397464.02999999997</v>
          </cell>
          <cell r="R168">
            <v>319929</v>
          </cell>
          <cell r="S168">
            <v>19290</v>
          </cell>
          <cell r="T168">
            <v>230850</v>
          </cell>
          <cell r="U168">
            <v>110763</v>
          </cell>
          <cell r="V168">
            <v>54000</v>
          </cell>
          <cell r="W168">
            <v>462455</v>
          </cell>
          <cell r="X168">
            <v>56565.919999999998</v>
          </cell>
          <cell r="Z168">
            <v>25884.230000000003</v>
          </cell>
          <cell r="AA168">
            <v>50807.12000000001</v>
          </cell>
          <cell r="AB168">
            <v>177829.5</v>
          </cell>
          <cell r="AC168">
            <v>0</v>
          </cell>
          <cell r="AD168">
            <v>0</v>
          </cell>
          <cell r="AE168">
            <v>104400</v>
          </cell>
          <cell r="AF168">
            <v>54000</v>
          </cell>
          <cell r="AG168">
            <v>52772.5</v>
          </cell>
          <cell r="AH168">
            <v>56122.5</v>
          </cell>
          <cell r="AJ168">
            <v>0</v>
          </cell>
          <cell r="AK168">
            <v>799740</v>
          </cell>
          <cell r="AL168">
            <v>29615.3</v>
          </cell>
        </row>
      </sheetData>
      <sheetData sheetId="1">
        <row r="141">
          <cell r="C141">
            <v>1523410</v>
          </cell>
          <cell r="D141">
            <v>3585742.99</v>
          </cell>
          <cell r="E141">
            <v>2083396.67</v>
          </cell>
          <cell r="F141">
            <v>421200</v>
          </cell>
          <cell r="G141">
            <v>135000</v>
          </cell>
          <cell r="H141">
            <v>0</v>
          </cell>
          <cell r="I141">
            <v>187603.16999999995</v>
          </cell>
          <cell r="J141">
            <v>0</v>
          </cell>
          <cell r="K141">
            <v>22119</v>
          </cell>
          <cell r="L141">
            <v>316750</v>
          </cell>
          <cell r="M141">
            <v>0</v>
          </cell>
          <cell r="N141">
            <v>470650</v>
          </cell>
          <cell r="O141">
            <v>214000.63</v>
          </cell>
          <cell r="P141">
            <v>9400</v>
          </cell>
          <cell r="Q141">
            <v>4225.2</v>
          </cell>
          <cell r="R141">
            <v>0</v>
          </cell>
          <cell r="S141">
            <v>10400</v>
          </cell>
          <cell r="T141">
            <v>8341.1999999999989</v>
          </cell>
          <cell r="U141">
            <v>316.25</v>
          </cell>
          <cell r="V141">
            <v>0</v>
          </cell>
          <cell r="W141">
            <v>24181.5</v>
          </cell>
          <cell r="X141">
            <v>293485</v>
          </cell>
          <cell r="Y141">
            <v>0</v>
          </cell>
          <cell r="Z141">
            <v>0</v>
          </cell>
          <cell r="AA141">
            <v>37248</v>
          </cell>
          <cell r="AB141">
            <v>0</v>
          </cell>
        </row>
      </sheetData>
      <sheetData sheetId="2">
        <row r="129">
          <cell r="C129">
            <v>1647624.4</v>
          </cell>
          <cell r="D129">
            <v>427700</v>
          </cell>
          <cell r="E129">
            <v>104000</v>
          </cell>
          <cell r="I129">
            <v>0</v>
          </cell>
          <cell r="J129">
            <v>0</v>
          </cell>
          <cell r="K129">
            <v>0</v>
          </cell>
          <cell r="L129">
            <v>3093.6</v>
          </cell>
          <cell r="M129">
            <v>3790</v>
          </cell>
          <cell r="N129">
            <v>105681</v>
          </cell>
          <cell r="O129">
            <v>0</v>
          </cell>
          <cell r="P129">
            <v>0</v>
          </cell>
          <cell r="Q129">
            <v>826210</v>
          </cell>
          <cell r="R129">
            <v>0</v>
          </cell>
          <cell r="S129">
            <v>115660</v>
          </cell>
          <cell r="T129">
            <v>0</v>
          </cell>
          <cell r="U129">
            <v>9000</v>
          </cell>
        </row>
      </sheetData>
      <sheetData sheetId="3">
        <row r="67"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119150</v>
          </cell>
          <cell r="J67">
            <v>0</v>
          </cell>
          <cell r="L67">
            <v>128331</v>
          </cell>
          <cell r="M67">
            <v>0</v>
          </cell>
        </row>
      </sheetData>
      <sheetData sheetId="4">
        <row r="81">
          <cell r="C81">
            <v>0</v>
          </cell>
          <cell r="D81">
            <v>0</v>
          </cell>
          <cell r="E81">
            <v>5973.9600000000009</v>
          </cell>
          <cell r="F81">
            <v>10198.459999999999</v>
          </cell>
          <cell r="G81">
            <v>0</v>
          </cell>
          <cell r="H81">
            <v>0</v>
          </cell>
          <cell r="I81">
            <v>5000</v>
          </cell>
        </row>
      </sheetData>
      <sheetData sheetId="5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16455.61</v>
          </cell>
          <cell r="J94">
            <v>8636</v>
          </cell>
          <cell r="K94">
            <v>73322</v>
          </cell>
          <cell r="L94">
            <v>30861.84</v>
          </cell>
          <cell r="M94">
            <v>17125</v>
          </cell>
          <cell r="N94">
            <v>14104.52</v>
          </cell>
          <cell r="O94">
            <v>5182.95</v>
          </cell>
          <cell r="P94">
            <v>0</v>
          </cell>
          <cell r="Q94">
            <v>27885</v>
          </cell>
          <cell r="R94">
            <v>0</v>
          </cell>
          <cell r="S94">
            <v>0</v>
          </cell>
          <cell r="T94">
            <v>8820</v>
          </cell>
          <cell r="U94">
            <v>0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dul 1"/>
      <sheetName val="shedul 2"/>
      <sheetName val="shedul 3"/>
      <sheetName val="shedul 4"/>
      <sheetName val="shedul 5"/>
      <sheetName val="shedul 6"/>
      <sheetName val="Sheet1"/>
      <sheetName val="Sheet2"/>
    </sheetNames>
    <sheetDataSet>
      <sheetData sheetId="0" refreshError="1">
        <row r="15">
          <cell r="C15">
            <v>295006</v>
          </cell>
        </row>
        <row r="148">
          <cell r="Y148">
            <v>70000</v>
          </cell>
          <cell r="AI148">
            <v>0</v>
          </cell>
        </row>
      </sheetData>
      <sheetData sheetId="1" refreshError="1"/>
      <sheetData sheetId="2" refreshError="1">
        <row r="11">
          <cell r="C11">
            <v>74795</v>
          </cell>
        </row>
        <row r="122">
          <cell r="Q122">
            <v>0</v>
          </cell>
          <cell r="R122">
            <v>0</v>
          </cell>
          <cell r="S12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60" zoomScaleNormal="100" workbookViewId="0">
      <selection activeCell="D88" sqref="D88:D91"/>
    </sheetView>
  </sheetViews>
  <sheetFormatPr defaultRowHeight="14.4"/>
  <cols>
    <col min="1" max="1" width="3" bestFit="1" customWidth="1"/>
    <col min="2" max="2" width="14.33203125" customWidth="1"/>
    <col min="3" max="3" width="10.6640625" bestFit="1" customWidth="1"/>
    <col min="4" max="4" width="10" bestFit="1" customWidth="1"/>
    <col min="5" max="5" width="10.6640625" bestFit="1" customWidth="1"/>
    <col min="6" max="6" width="8.44140625" customWidth="1"/>
    <col min="7" max="7" width="10.33203125" bestFit="1" customWidth="1"/>
    <col min="8" max="8" width="8.44140625" customWidth="1"/>
    <col min="9" max="9" width="10.33203125" customWidth="1"/>
    <col min="10" max="10" width="4.6640625" bestFit="1" customWidth="1"/>
    <col min="12" max="12" width="15.33203125" bestFit="1" customWidth="1"/>
    <col min="15" max="15" width="14.6640625" bestFit="1" customWidth="1"/>
    <col min="16" max="16" width="14" bestFit="1" customWidth="1"/>
    <col min="247" max="247" width="3.88671875" customWidth="1"/>
    <col min="248" max="248" width="15.5546875" customWidth="1"/>
    <col min="249" max="250" width="10.33203125" customWidth="1"/>
    <col min="251" max="251" width="10.109375" customWidth="1"/>
    <col min="252" max="252" width="10.44140625" customWidth="1"/>
    <col min="253" max="253" width="10.88671875" customWidth="1"/>
    <col min="254" max="254" width="10.109375" customWidth="1"/>
    <col min="255" max="255" width="11.88671875" customWidth="1"/>
    <col min="256" max="256" width="7.109375" customWidth="1"/>
    <col min="259" max="259" width="19.44140625" customWidth="1"/>
    <col min="503" max="503" width="3.88671875" customWidth="1"/>
    <col min="504" max="504" width="15.5546875" customWidth="1"/>
    <col min="505" max="506" width="10.33203125" customWidth="1"/>
    <col min="507" max="507" width="10.109375" customWidth="1"/>
    <col min="508" max="508" width="10.44140625" customWidth="1"/>
    <col min="509" max="509" width="10.88671875" customWidth="1"/>
    <col min="510" max="510" width="10.109375" customWidth="1"/>
    <col min="511" max="511" width="11.88671875" customWidth="1"/>
    <col min="512" max="512" width="7.109375" customWidth="1"/>
    <col min="515" max="515" width="19.44140625" customWidth="1"/>
    <col min="759" max="759" width="3.88671875" customWidth="1"/>
    <col min="760" max="760" width="15.5546875" customWidth="1"/>
    <col min="761" max="762" width="10.33203125" customWidth="1"/>
    <col min="763" max="763" width="10.109375" customWidth="1"/>
    <col min="764" max="764" width="10.44140625" customWidth="1"/>
    <col min="765" max="765" width="10.88671875" customWidth="1"/>
    <col min="766" max="766" width="10.109375" customWidth="1"/>
    <col min="767" max="767" width="11.88671875" customWidth="1"/>
    <col min="768" max="768" width="7.109375" customWidth="1"/>
    <col min="771" max="771" width="19.44140625" customWidth="1"/>
    <col min="1015" max="1015" width="3.88671875" customWidth="1"/>
    <col min="1016" max="1016" width="15.5546875" customWidth="1"/>
    <col min="1017" max="1018" width="10.33203125" customWidth="1"/>
    <col min="1019" max="1019" width="10.109375" customWidth="1"/>
    <col min="1020" max="1020" width="10.44140625" customWidth="1"/>
    <col min="1021" max="1021" width="10.88671875" customWidth="1"/>
    <col min="1022" max="1022" width="10.109375" customWidth="1"/>
    <col min="1023" max="1023" width="11.88671875" customWidth="1"/>
    <col min="1024" max="1024" width="7.109375" customWidth="1"/>
    <col min="1027" max="1027" width="19.44140625" customWidth="1"/>
    <col min="1271" max="1271" width="3.88671875" customWidth="1"/>
    <col min="1272" max="1272" width="15.5546875" customWidth="1"/>
    <col min="1273" max="1274" width="10.33203125" customWidth="1"/>
    <col min="1275" max="1275" width="10.109375" customWidth="1"/>
    <col min="1276" max="1276" width="10.44140625" customWidth="1"/>
    <col min="1277" max="1277" width="10.88671875" customWidth="1"/>
    <col min="1278" max="1278" width="10.109375" customWidth="1"/>
    <col min="1279" max="1279" width="11.88671875" customWidth="1"/>
    <col min="1280" max="1280" width="7.109375" customWidth="1"/>
    <col min="1283" max="1283" width="19.44140625" customWidth="1"/>
    <col min="1527" max="1527" width="3.88671875" customWidth="1"/>
    <col min="1528" max="1528" width="15.5546875" customWidth="1"/>
    <col min="1529" max="1530" width="10.33203125" customWidth="1"/>
    <col min="1531" max="1531" width="10.109375" customWidth="1"/>
    <col min="1532" max="1532" width="10.44140625" customWidth="1"/>
    <col min="1533" max="1533" width="10.88671875" customWidth="1"/>
    <col min="1534" max="1534" width="10.109375" customWidth="1"/>
    <col min="1535" max="1535" width="11.88671875" customWidth="1"/>
    <col min="1536" max="1536" width="7.109375" customWidth="1"/>
    <col min="1539" max="1539" width="19.44140625" customWidth="1"/>
    <col min="1783" max="1783" width="3.88671875" customWidth="1"/>
    <col min="1784" max="1784" width="15.5546875" customWidth="1"/>
    <col min="1785" max="1786" width="10.33203125" customWidth="1"/>
    <col min="1787" max="1787" width="10.109375" customWidth="1"/>
    <col min="1788" max="1788" width="10.44140625" customWidth="1"/>
    <col min="1789" max="1789" width="10.88671875" customWidth="1"/>
    <col min="1790" max="1790" width="10.109375" customWidth="1"/>
    <col min="1791" max="1791" width="11.88671875" customWidth="1"/>
    <col min="1792" max="1792" width="7.109375" customWidth="1"/>
    <col min="1795" max="1795" width="19.44140625" customWidth="1"/>
    <col min="2039" max="2039" width="3.88671875" customWidth="1"/>
    <col min="2040" max="2040" width="15.5546875" customWidth="1"/>
    <col min="2041" max="2042" width="10.33203125" customWidth="1"/>
    <col min="2043" max="2043" width="10.109375" customWidth="1"/>
    <col min="2044" max="2044" width="10.44140625" customWidth="1"/>
    <col min="2045" max="2045" width="10.88671875" customWidth="1"/>
    <col min="2046" max="2046" width="10.109375" customWidth="1"/>
    <col min="2047" max="2047" width="11.88671875" customWidth="1"/>
    <col min="2048" max="2048" width="7.109375" customWidth="1"/>
    <col min="2051" max="2051" width="19.44140625" customWidth="1"/>
    <col min="2295" max="2295" width="3.88671875" customWidth="1"/>
    <col min="2296" max="2296" width="15.5546875" customWidth="1"/>
    <col min="2297" max="2298" width="10.33203125" customWidth="1"/>
    <col min="2299" max="2299" width="10.109375" customWidth="1"/>
    <col min="2300" max="2300" width="10.44140625" customWidth="1"/>
    <col min="2301" max="2301" width="10.88671875" customWidth="1"/>
    <col min="2302" max="2302" width="10.109375" customWidth="1"/>
    <col min="2303" max="2303" width="11.88671875" customWidth="1"/>
    <col min="2304" max="2304" width="7.109375" customWidth="1"/>
    <col min="2307" max="2307" width="19.44140625" customWidth="1"/>
    <col min="2551" max="2551" width="3.88671875" customWidth="1"/>
    <col min="2552" max="2552" width="15.5546875" customWidth="1"/>
    <col min="2553" max="2554" width="10.33203125" customWidth="1"/>
    <col min="2555" max="2555" width="10.109375" customWidth="1"/>
    <col min="2556" max="2556" width="10.44140625" customWidth="1"/>
    <col min="2557" max="2557" width="10.88671875" customWidth="1"/>
    <col min="2558" max="2558" width="10.109375" customWidth="1"/>
    <col min="2559" max="2559" width="11.88671875" customWidth="1"/>
    <col min="2560" max="2560" width="7.109375" customWidth="1"/>
    <col min="2563" max="2563" width="19.44140625" customWidth="1"/>
    <col min="2807" max="2807" width="3.88671875" customWidth="1"/>
    <col min="2808" max="2808" width="15.5546875" customWidth="1"/>
    <col min="2809" max="2810" width="10.33203125" customWidth="1"/>
    <col min="2811" max="2811" width="10.109375" customWidth="1"/>
    <col min="2812" max="2812" width="10.44140625" customWidth="1"/>
    <col min="2813" max="2813" width="10.88671875" customWidth="1"/>
    <col min="2814" max="2814" width="10.109375" customWidth="1"/>
    <col min="2815" max="2815" width="11.88671875" customWidth="1"/>
    <col min="2816" max="2816" width="7.109375" customWidth="1"/>
    <col min="2819" max="2819" width="19.44140625" customWidth="1"/>
    <col min="3063" max="3063" width="3.88671875" customWidth="1"/>
    <col min="3064" max="3064" width="15.5546875" customWidth="1"/>
    <col min="3065" max="3066" width="10.33203125" customWidth="1"/>
    <col min="3067" max="3067" width="10.109375" customWidth="1"/>
    <col min="3068" max="3068" width="10.44140625" customWidth="1"/>
    <col min="3069" max="3069" width="10.88671875" customWidth="1"/>
    <col min="3070" max="3070" width="10.109375" customWidth="1"/>
    <col min="3071" max="3071" width="11.88671875" customWidth="1"/>
    <col min="3072" max="3072" width="7.109375" customWidth="1"/>
    <col min="3075" max="3075" width="19.44140625" customWidth="1"/>
    <col min="3319" max="3319" width="3.88671875" customWidth="1"/>
    <col min="3320" max="3320" width="15.5546875" customWidth="1"/>
    <col min="3321" max="3322" width="10.33203125" customWidth="1"/>
    <col min="3323" max="3323" width="10.109375" customWidth="1"/>
    <col min="3324" max="3324" width="10.44140625" customWidth="1"/>
    <col min="3325" max="3325" width="10.88671875" customWidth="1"/>
    <col min="3326" max="3326" width="10.109375" customWidth="1"/>
    <col min="3327" max="3327" width="11.88671875" customWidth="1"/>
    <col min="3328" max="3328" width="7.109375" customWidth="1"/>
    <col min="3331" max="3331" width="19.44140625" customWidth="1"/>
    <col min="3575" max="3575" width="3.88671875" customWidth="1"/>
    <col min="3576" max="3576" width="15.5546875" customWidth="1"/>
    <col min="3577" max="3578" width="10.33203125" customWidth="1"/>
    <col min="3579" max="3579" width="10.109375" customWidth="1"/>
    <col min="3580" max="3580" width="10.44140625" customWidth="1"/>
    <col min="3581" max="3581" width="10.88671875" customWidth="1"/>
    <col min="3582" max="3582" width="10.109375" customWidth="1"/>
    <col min="3583" max="3583" width="11.88671875" customWidth="1"/>
    <col min="3584" max="3584" width="7.109375" customWidth="1"/>
    <col min="3587" max="3587" width="19.44140625" customWidth="1"/>
    <col min="3831" max="3831" width="3.88671875" customWidth="1"/>
    <col min="3832" max="3832" width="15.5546875" customWidth="1"/>
    <col min="3833" max="3834" width="10.33203125" customWidth="1"/>
    <col min="3835" max="3835" width="10.109375" customWidth="1"/>
    <col min="3836" max="3836" width="10.44140625" customWidth="1"/>
    <col min="3837" max="3837" width="10.88671875" customWidth="1"/>
    <col min="3838" max="3838" width="10.109375" customWidth="1"/>
    <col min="3839" max="3839" width="11.88671875" customWidth="1"/>
    <col min="3840" max="3840" width="7.109375" customWidth="1"/>
    <col min="3843" max="3843" width="19.44140625" customWidth="1"/>
    <col min="4087" max="4087" width="3.88671875" customWidth="1"/>
    <col min="4088" max="4088" width="15.5546875" customWidth="1"/>
    <col min="4089" max="4090" width="10.33203125" customWidth="1"/>
    <col min="4091" max="4091" width="10.109375" customWidth="1"/>
    <col min="4092" max="4092" width="10.44140625" customWidth="1"/>
    <col min="4093" max="4093" width="10.88671875" customWidth="1"/>
    <col min="4094" max="4094" width="10.109375" customWidth="1"/>
    <col min="4095" max="4095" width="11.88671875" customWidth="1"/>
    <col min="4096" max="4096" width="7.109375" customWidth="1"/>
    <col min="4099" max="4099" width="19.44140625" customWidth="1"/>
    <col min="4343" max="4343" width="3.88671875" customWidth="1"/>
    <col min="4344" max="4344" width="15.5546875" customWidth="1"/>
    <col min="4345" max="4346" width="10.33203125" customWidth="1"/>
    <col min="4347" max="4347" width="10.109375" customWidth="1"/>
    <col min="4348" max="4348" width="10.44140625" customWidth="1"/>
    <col min="4349" max="4349" width="10.88671875" customWidth="1"/>
    <col min="4350" max="4350" width="10.109375" customWidth="1"/>
    <col min="4351" max="4351" width="11.88671875" customWidth="1"/>
    <col min="4352" max="4352" width="7.109375" customWidth="1"/>
    <col min="4355" max="4355" width="19.44140625" customWidth="1"/>
    <col min="4599" max="4599" width="3.88671875" customWidth="1"/>
    <col min="4600" max="4600" width="15.5546875" customWidth="1"/>
    <col min="4601" max="4602" width="10.33203125" customWidth="1"/>
    <col min="4603" max="4603" width="10.109375" customWidth="1"/>
    <col min="4604" max="4604" width="10.44140625" customWidth="1"/>
    <col min="4605" max="4605" width="10.88671875" customWidth="1"/>
    <col min="4606" max="4606" width="10.109375" customWidth="1"/>
    <col min="4607" max="4607" width="11.88671875" customWidth="1"/>
    <col min="4608" max="4608" width="7.109375" customWidth="1"/>
    <col min="4611" max="4611" width="19.44140625" customWidth="1"/>
    <col min="4855" max="4855" width="3.88671875" customWidth="1"/>
    <col min="4856" max="4856" width="15.5546875" customWidth="1"/>
    <col min="4857" max="4858" width="10.33203125" customWidth="1"/>
    <col min="4859" max="4859" width="10.109375" customWidth="1"/>
    <col min="4860" max="4860" width="10.44140625" customWidth="1"/>
    <col min="4861" max="4861" width="10.88671875" customWidth="1"/>
    <col min="4862" max="4862" width="10.109375" customWidth="1"/>
    <col min="4863" max="4863" width="11.88671875" customWidth="1"/>
    <col min="4864" max="4864" width="7.109375" customWidth="1"/>
    <col min="4867" max="4867" width="19.44140625" customWidth="1"/>
    <col min="5111" max="5111" width="3.88671875" customWidth="1"/>
    <col min="5112" max="5112" width="15.5546875" customWidth="1"/>
    <col min="5113" max="5114" width="10.33203125" customWidth="1"/>
    <col min="5115" max="5115" width="10.109375" customWidth="1"/>
    <col min="5116" max="5116" width="10.44140625" customWidth="1"/>
    <col min="5117" max="5117" width="10.88671875" customWidth="1"/>
    <col min="5118" max="5118" width="10.109375" customWidth="1"/>
    <col min="5119" max="5119" width="11.88671875" customWidth="1"/>
    <col min="5120" max="5120" width="7.109375" customWidth="1"/>
    <col min="5123" max="5123" width="19.44140625" customWidth="1"/>
    <col min="5367" max="5367" width="3.88671875" customWidth="1"/>
    <col min="5368" max="5368" width="15.5546875" customWidth="1"/>
    <col min="5369" max="5370" width="10.33203125" customWidth="1"/>
    <col min="5371" max="5371" width="10.109375" customWidth="1"/>
    <col min="5372" max="5372" width="10.44140625" customWidth="1"/>
    <col min="5373" max="5373" width="10.88671875" customWidth="1"/>
    <col min="5374" max="5374" width="10.109375" customWidth="1"/>
    <col min="5375" max="5375" width="11.88671875" customWidth="1"/>
    <col min="5376" max="5376" width="7.109375" customWidth="1"/>
    <col min="5379" max="5379" width="19.44140625" customWidth="1"/>
    <col min="5623" max="5623" width="3.88671875" customWidth="1"/>
    <col min="5624" max="5624" width="15.5546875" customWidth="1"/>
    <col min="5625" max="5626" width="10.33203125" customWidth="1"/>
    <col min="5627" max="5627" width="10.109375" customWidth="1"/>
    <col min="5628" max="5628" width="10.44140625" customWidth="1"/>
    <col min="5629" max="5629" width="10.88671875" customWidth="1"/>
    <col min="5630" max="5630" width="10.109375" customWidth="1"/>
    <col min="5631" max="5631" width="11.88671875" customWidth="1"/>
    <col min="5632" max="5632" width="7.109375" customWidth="1"/>
    <col min="5635" max="5635" width="19.44140625" customWidth="1"/>
    <col min="5879" max="5879" width="3.88671875" customWidth="1"/>
    <col min="5880" max="5880" width="15.5546875" customWidth="1"/>
    <col min="5881" max="5882" width="10.33203125" customWidth="1"/>
    <col min="5883" max="5883" width="10.109375" customWidth="1"/>
    <col min="5884" max="5884" width="10.44140625" customWidth="1"/>
    <col min="5885" max="5885" width="10.88671875" customWidth="1"/>
    <col min="5886" max="5886" width="10.109375" customWidth="1"/>
    <col min="5887" max="5887" width="11.88671875" customWidth="1"/>
    <col min="5888" max="5888" width="7.109375" customWidth="1"/>
    <col min="5891" max="5891" width="19.44140625" customWidth="1"/>
    <col min="6135" max="6135" width="3.88671875" customWidth="1"/>
    <col min="6136" max="6136" width="15.5546875" customWidth="1"/>
    <col min="6137" max="6138" width="10.33203125" customWidth="1"/>
    <col min="6139" max="6139" width="10.109375" customWidth="1"/>
    <col min="6140" max="6140" width="10.44140625" customWidth="1"/>
    <col min="6141" max="6141" width="10.88671875" customWidth="1"/>
    <col min="6142" max="6142" width="10.109375" customWidth="1"/>
    <col min="6143" max="6143" width="11.88671875" customWidth="1"/>
    <col min="6144" max="6144" width="7.109375" customWidth="1"/>
    <col min="6147" max="6147" width="19.44140625" customWidth="1"/>
    <col min="6391" max="6391" width="3.88671875" customWidth="1"/>
    <col min="6392" max="6392" width="15.5546875" customWidth="1"/>
    <col min="6393" max="6394" width="10.33203125" customWidth="1"/>
    <col min="6395" max="6395" width="10.109375" customWidth="1"/>
    <col min="6396" max="6396" width="10.44140625" customWidth="1"/>
    <col min="6397" max="6397" width="10.88671875" customWidth="1"/>
    <col min="6398" max="6398" width="10.109375" customWidth="1"/>
    <col min="6399" max="6399" width="11.88671875" customWidth="1"/>
    <col min="6400" max="6400" width="7.109375" customWidth="1"/>
    <col min="6403" max="6403" width="19.44140625" customWidth="1"/>
    <col min="6647" max="6647" width="3.88671875" customWidth="1"/>
    <col min="6648" max="6648" width="15.5546875" customWidth="1"/>
    <col min="6649" max="6650" width="10.33203125" customWidth="1"/>
    <col min="6651" max="6651" width="10.109375" customWidth="1"/>
    <col min="6652" max="6652" width="10.44140625" customWidth="1"/>
    <col min="6653" max="6653" width="10.88671875" customWidth="1"/>
    <col min="6654" max="6654" width="10.109375" customWidth="1"/>
    <col min="6655" max="6655" width="11.88671875" customWidth="1"/>
    <col min="6656" max="6656" width="7.109375" customWidth="1"/>
    <col min="6659" max="6659" width="19.44140625" customWidth="1"/>
    <col min="6903" max="6903" width="3.88671875" customWidth="1"/>
    <col min="6904" max="6904" width="15.5546875" customWidth="1"/>
    <col min="6905" max="6906" width="10.33203125" customWidth="1"/>
    <col min="6907" max="6907" width="10.109375" customWidth="1"/>
    <col min="6908" max="6908" width="10.44140625" customWidth="1"/>
    <col min="6909" max="6909" width="10.88671875" customWidth="1"/>
    <col min="6910" max="6910" width="10.109375" customWidth="1"/>
    <col min="6911" max="6911" width="11.88671875" customWidth="1"/>
    <col min="6912" max="6912" width="7.109375" customWidth="1"/>
    <col min="6915" max="6915" width="19.44140625" customWidth="1"/>
    <col min="7159" max="7159" width="3.88671875" customWidth="1"/>
    <col min="7160" max="7160" width="15.5546875" customWidth="1"/>
    <col min="7161" max="7162" width="10.33203125" customWidth="1"/>
    <col min="7163" max="7163" width="10.109375" customWidth="1"/>
    <col min="7164" max="7164" width="10.44140625" customWidth="1"/>
    <col min="7165" max="7165" width="10.88671875" customWidth="1"/>
    <col min="7166" max="7166" width="10.109375" customWidth="1"/>
    <col min="7167" max="7167" width="11.88671875" customWidth="1"/>
    <col min="7168" max="7168" width="7.109375" customWidth="1"/>
    <col min="7171" max="7171" width="19.44140625" customWidth="1"/>
    <col min="7415" max="7415" width="3.88671875" customWidth="1"/>
    <col min="7416" max="7416" width="15.5546875" customWidth="1"/>
    <col min="7417" max="7418" width="10.33203125" customWidth="1"/>
    <col min="7419" max="7419" width="10.109375" customWidth="1"/>
    <col min="7420" max="7420" width="10.44140625" customWidth="1"/>
    <col min="7421" max="7421" width="10.88671875" customWidth="1"/>
    <col min="7422" max="7422" width="10.109375" customWidth="1"/>
    <col min="7423" max="7423" width="11.88671875" customWidth="1"/>
    <col min="7424" max="7424" width="7.109375" customWidth="1"/>
    <col min="7427" max="7427" width="19.44140625" customWidth="1"/>
    <col min="7671" max="7671" width="3.88671875" customWidth="1"/>
    <col min="7672" max="7672" width="15.5546875" customWidth="1"/>
    <col min="7673" max="7674" width="10.33203125" customWidth="1"/>
    <col min="7675" max="7675" width="10.109375" customWidth="1"/>
    <col min="7676" max="7676" width="10.44140625" customWidth="1"/>
    <col min="7677" max="7677" width="10.88671875" customWidth="1"/>
    <col min="7678" max="7678" width="10.109375" customWidth="1"/>
    <col min="7679" max="7679" width="11.88671875" customWidth="1"/>
    <col min="7680" max="7680" width="7.109375" customWidth="1"/>
    <col min="7683" max="7683" width="19.44140625" customWidth="1"/>
    <col min="7927" max="7927" width="3.88671875" customWidth="1"/>
    <col min="7928" max="7928" width="15.5546875" customWidth="1"/>
    <col min="7929" max="7930" width="10.33203125" customWidth="1"/>
    <col min="7931" max="7931" width="10.109375" customWidth="1"/>
    <col min="7932" max="7932" width="10.44140625" customWidth="1"/>
    <col min="7933" max="7933" width="10.88671875" customWidth="1"/>
    <col min="7934" max="7934" width="10.109375" customWidth="1"/>
    <col min="7935" max="7935" width="11.88671875" customWidth="1"/>
    <col min="7936" max="7936" width="7.109375" customWidth="1"/>
    <col min="7939" max="7939" width="19.44140625" customWidth="1"/>
    <col min="8183" max="8183" width="3.88671875" customWidth="1"/>
    <col min="8184" max="8184" width="15.5546875" customWidth="1"/>
    <col min="8185" max="8186" width="10.33203125" customWidth="1"/>
    <col min="8187" max="8187" width="10.109375" customWidth="1"/>
    <col min="8188" max="8188" width="10.44140625" customWidth="1"/>
    <col min="8189" max="8189" width="10.88671875" customWidth="1"/>
    <col min="8190" max="8190" width="10.109375" customWidth="1"/>
    <col min="8191" max="8191" width="11.88671875" customWidth="1"/>
    <col min="8192" max="8192" width="7.109375" customWidth="1"/>
    <col min="8195" max="8195" width="19.44140625" customWidth="1"/>
    <col min="8439" max="8439" width="3.88671875" customWidth="1"/>
    <col min="8440" max="8440" width="15.5546875" customWidth="1"/>
    <col min="8441" max="8442" width="10.33203125" customWidth="1"/>
    <col min="8443" max="8443" width="10.109375" customWidth="1"/>
    <col min="8444" max="8444" width="10.44140625" customWidth="1"/>
    <col min="8445" max="8445" width="10.88671875" customWidth="1"/>
    <col min="8446" max="8446" width="10.109375" customWidth="1"/>
    <col min="8447" max="8447" width="11.88671875" customWidth="1"/>
    <col min="8448" max="8448" width="7.109375" customWidth="1"/>
    <col min="8451" max="8451" width="19.44140625" customWidth="1"/>
    <col min="8695" max="8695" width="3.88671875" customWidth="1"/>
    <col min="8696" max="8696" width="15.5546875" customWidth="1"/>
    <col min="8697" max="8698" width="10.33203125" customWidth="1"/>
    <col min="8699" max="8699" width="10.109375" customWidth="1"/>
    <col min="8700" max="8700" width="10.44140625" customWidth="1"/>
    <col min="8701" max="8701" width="10.88671875" customWidth="1"/>
    <col min="8702" max="8702" width="10.109375" customWidth="1"/>
    <col min="8703" max="8703" width="11.88671875" customWidth="1"/>
    <col min="8704" max="8704" width="7.109375" customWidth="1"/>
    <col min="8707" max="8707" width="19.44140625" customWidth="1"/>
    <col min="8951" max="8951" width="3.88671875" customWidth="1"/>
    <col min="8952" max="8952" width="15.5546875" customWidth="1"/>
    <col min="8953" max="8954" width="10.33203125" customWidth="1"/>
    <col min="8955" max="8955" width="10.109375" customWidth="1"/>
    <col min="8956" max="8956" width="10.44140625" customWidth="1"/>
    <col min="8957" max="8957" width="10.88671875" customWidth="1"/>
    <col min="8958" max="8958" width="10.109375" customWidth="1"/>
    <col min="8959" max="8959" width="11.88671875" customWidth="1"/>
    <col min="8960" max="8960" width="7.109375" customWidth="1"/>
    <col min="8963" max="8963" width="19.44140625" customWidth="1"/>
    <col min="9207" max="9207" width="3.88671875" customWidth="1"/>
    <col min="9208" max="9208" width="15.5546875" customWidth="1"/>
    <col min="9209" max="9210" width="10.33203125" customWidth="1"/>
    <col min="9211" max="9211" width="10.109375" customWidth="1"/>
    <col min="9212" max="9212" width="10.44140625" customWidth="1"/>
    <col min="9213" max="9213" width="10.88671875" customWidth="1"/>
    <col min="9214" max="9214" width="10.109375" customWidth="1"/>
    <col min="9215" max="9215" width="11.88671875" customWidth="1"/>
    <col min="9216" max="9216" width="7.109375" customWidth="1"/>
    <col min="9219" max="9219" width="19.44140625" customWidth="1"/>
    <col min="9463" max="9463" width="3.88671875" customWidth="1"/>
    <col min="9464" max="9464" width="15.5546875" customWidth="1"/>
    <col min="9465" max="9466" width="10.33203125" customWidth="1"/>
    <col min="9467" max="9467" width="10.109375" customWidth="1"/>
    <col min="9468" max="9468" width="10.44140625" customWidth="1"/>
    <col min="9469" max="9469" width="10.88671875" customWidth="1"/>
    <col min="9470" max="9470" width="10.109375" customWidth="1"/>
    <col min="9471" max="9471" width="11.88671875" customWidth="1"/>
    <col min="9472" max="9472" width="7.109375" customWidth="1"/>
    <col min="9475" max="9475" width="19.44140625" customWidth="1"/>
    <col min="9719" max="9719" width="3.88671875" customWidth="1"/>
    <col min="9720" max="9720" width="15.5546875" customWidth="1"/>
    <col min="9721" max="9722" width="10.33203125" customWidth="1"/>
    <col min="9723" max="9723" width="10.109375" customWidth="1"/>
    <col min="9724" max="9724" width="10.44140625" customWidth="1"/>
    <col min="9725" max="9725" width="10.88671875" customWidth="1"/>
    <col min="9726" max="9726" width="10.109375" customWidth="1"/>
    <col min="9727" max="9727" width="11.88671875" customWidth="1"/>
    <col min="9728" max="9728" width="7.109375" customWidth="1"/>
    <col min="9731" max="9731" width="19.44140625" customWidth="1"/>
    <col min="9975" max="9975" width="3.88671875" customWidth="1"/>
    <col min="9976" max="9976" width="15.5546875" customWidth="1"/>
    <col min="9977" max="9978" width="10.33203125" customWidth="1"/>
    <col min="9979" max="9979" width="10.109375" customWidth="1"/>
    <col min="9980" max="9980" width="10.44140625" customWidth="1"/>
    <col min="9981" max="9981" width="10.88671875" customWidth="1"/>
    <col min="9982" max="9982" width="10.109375" customWidth="1"/>
    <col min="9983" max="9983" width="11.88671875" customWidth="1"/>
    <col min="9984" max="9984" width="7.109375" customWidth="1"/>
    <col min="9987" max="9987" width="19.44140625" customWidth="1"/>
    <col min="10231" max="10231" width="3.88671875" customWidth="1"/>
    <col min="10232" max="10232" width="15.5546875" customWidth="1"/>
    <col min="10233" max="10234" width="10.33203125" customWidth="1"/>
    <col min="10235" max="10235" width="10.109375" customWidth="1"/>
    <col min="10236" max="10236" width="10.44140625" customWidth="1"/>
    <col min="10237" max="10237" width="10.88671875" customWidth="1"/>
    <col min="10238" max="10238" width="10.109375" customWidth="1"/>
    <col min="10239" max="10239" width="11.88671875" customWidth="1"/>
    <col min="10240" max="10240" width="7.109375" customWidth="1"/>
    <col min="10243" max="10243" width="19.44140625" customWidth="1"/>
    <col min="10487" max="10487" width="3.88671875" customWidth="1"/>
    <col min="10488" max="10488" width="15.5546875" customWidth="1"/>
    <col min="10489" max="10490" width="10.33203125" customWidth="1"/>
    <col min="10491" max="10491" width="10.109375" customWidth="1"/>
    <col min="10492" max="10492" width="10.44140625" customWidth="1"/>
    <col min="10493" max="10493" width="10.88671875" customWidth="1"/>
    <col min="10494" max="10494" width="10.109375" customWidth="1"/>
    <col min="10495" max="10495" width="11.88671875" customWidth="1"/>
    <col min="10496" max="10496" width="7.109375" customWidth="1"/>
    <col min="10499" max="10499" width="19.44140625" customWidth="1"/>
    <col min="10743" max="10743" width="3.88671875" customWidth="1"/>
    <col min="10744" max="10744" width="15.5546875" customWidth="1"/>
    <col min="10745" max="10746" width="10.33203125" customWidth="1"/>
    <col min="10747" max="10747" width="10.109375" customWidth="1"/>
    <col min="10748" max="10748" width="10.44140625" customWidth="1"/>
    <col min="10749" max="10749" width="10.88671875" customWidth="1"/>
    <col min="10750" max="10750" width="10.109375" customWidth="1"/>
    <col min="10751" max="10751" width="11.88671875" customWidth="1"/>
    <col min="10752" max="10752" width="7.109375" customWidth="1"/>
    <col min="10755" max="10755" width="19.44140625" customWidth="1"/>
    <col min="10999" max="10999" width="3.88671875" customWidth="1"/>
    <col min="11000" max="11000" width="15.5546875" customWidth="1"/>
    <col min="11001" max="11002" width="10.33203125" customWidth="1"/>
    <col min="11003" max="11003" width="10.109375" customWidth="1"/>
    <col min="11004" max="11004" width="10.44140625" customWidth="1"/>
    <col min="11005" max="11005" width="10.88671875" customWidth="1"/>
    <col min="11006" max="11006" width="10.109375" customWidth="1"/>
    <col min="11007" max="11007" width="11.88671875" customWidth="1"/>
    <col min="11008" max="11008" width="7.109375" customWidth="1"/>
    <col min="11011" max="11011" width="19.44140625" customWidth="1"/>
    <col min="11255" max="11255" width="3.88671875" customWidth="1"/>
    <col min="11256" max="11256" width="15.5546875" customWidth="1"/>
    <col min="11257" max="11258" width="10.33203125" customWidth="1"/>
    <col min="11259" max="11259" width="10.109375" customWidth="1"/>
    <col min="11260" max="11260" width="10.44140625" customWidth="1"/>
    <col min="11261" max="11261" width="10.88671875" customWidth="1"/>
    <col min="11262" max="11262" width="10.109375" customWidth="1"/>
    <col min="11263" max="11263" width="11.88671875" customWidth="1"/>
    <col min="11264" max="11264" width="7.109375" customWidth="1"/>
    <col min="11267" max="11267" width="19.44140625" customWidth="1"/>
    <col min="11511" max="11511" width="3.88671875" customWidth="1"/>
    <col min="11512" max="11512" width="15.5546875" customWidth="1"/>
    <col min="11513" max="11514" width="10.33203125" customWidth="1"/>
    <col min="11515" max="11515" width="10.109375" customWidth="1"/>
    <col min="11516" max="11516" width="10.44140625" customWidth="1"/>
    <col min="11517" max="11517" width="10.88671875" customWidth="1"/>
    <col min="11518" max="11518" width="10.109375" customWidth="1"/>
    <col min="11519" max="11519" width="11.88671875" customWidth="1"/>
    <col min="11520" max="11520" width="7.109375" customWidth="1"/>
    <col min="11523" max="11523" width="19.44140625" customWidth="1"/>
    <col min="11767" max="11767" width="3.88671875" customWidth="1"/>
    <col min="11768" max="11768" width="15.5546875" customWidth="1"/>
    <col min="11769" max="11770" width="10.33203125" customWidth="1"/>
    <col min="11771" max="11771" width="10.109375" customWidth="1"/>
    <col min="11772" max="11772" width="10.44140625" customWidth="1"/>
    <col min="11773" max="11773" width="10.88671875" customWidth="1"/>
    <col min="11774" max="11774" width="10.109375" customWidth="1"/>
    <col min="11775" max="11775" width="11.88671875" customWidth="1"/>
    <col min="11776" max="11776" width="7.109375" customWidth="1"/>
    <col min="11779" max="11779" width="19.44140625" customWidth="1"/>
    <col min="12023" max="12023" width="3.88671875" customWidth="1"/>
    <col min="12024" max="12024" width="15.5546875" customWidth="1"/>
    <col min="12025" max="12026" width="10.33203125" customWidth="1"/>
    <col min="12027" max="12027" width="10.109375" customWidth="1"/>
    <col min="12028" max="12028" width="10.44140625" customWidth="1"/>
    <col min="12029" max="12029" width="10.88671875" customWidth="1"/>
    <col min="12030" max="12030" width="10.109375" customWidth="1"/>
    <col min="12031" max="12031" width="11.88671875" customWidth="1"/>
    <col min="12032" max="12032" width="7.109375" customWidth="1"/>
    <col min="12035" max="12035" width="19.44140625" customWidth="1"/>
    <col min="12279" max="12279" width="3.88671875" customWidth="1"/>
    <col min="12280" max="12280" width="15.5546875" customWidth="1"/>
    <col min="12281" max="12282" width="10.33203125" customWidth="1"/>
    <col min="12283" max="12283" width="10.109375" customWidth="1"/>
    <col min="12284" max="12284" width="10.44140625" customWidth="1"/>
    <col min="12285" max="12285" width="10.88671875" customWidth="1"/>
    <col min="12286" max="12286" width="10.109375" customWidth="1"/>
    <col min="12287" max="12287" width="11.88671875" customWidth="1"/>
    <col min="12288" max="12288" width="7.109375" customWidth="1"/>
    <col min="12291" max="12291" width="19.44140625" customWidth="1"/>
    <col min="12535" max="12535" width="3.88671875" customWidth="1"/>
    <col min="12536" max="12536" width="15.5546875" customWidth="1"/>
    <col min="12537" max="12538" width="10.33203125" customWidth="1"/>
    <col min="12539" max="12539" width="10.109375" customWidth="1"/>
    <col min="12540" max="12540" width="10.44140625" customWidth="1"/>
    <col min="12541" max="12541" width="10.88671875" customWidth="1"/>
    <col min="12542" max="12542" width="10.109375" customWidth="1"/>
    <col min="12543" max="12543" width="11.88671875" customWidth="1"/>
    <col min="12544" max="12544" width="7.109375" customWidth="1"/>
    <col min="12547" max="12547" width="19.44140625" customWidth="1"/>
    <col min="12791" max="12791" width="3.88671875" customWidth="1"/>
    <col min="12792" max="12792" width="15.5546875" customWidth="1"/>
    <col min="12793" max="12794" width="10.33203125" customWidth="1"/>
    <col min="12795" max="12795" width="10.109375" customWidth="1"/>
    <col min="12796" max="12796" width="10.44140625" customWidth="1"/>
    <col min="12797" max="12797" width="10.88671875" customWidth="1"/>
    <col min="12798" max="12798" width="10.109375" customWidth="1"/>
    <col min="12799" max="12799" width="11.88671875" customWidth="1"/>
    <col min="12800" max="12800" width="7.109375" customWidth="1"/>
    <col min="12803" max="12803" width="19.44140625" customWidth="1"/>
    <col min="13047" max="13047" width="3.88671875" customWidth="1"/>
    <col min="13048" max="13048" width="15.5546875" customWidth="1"/>
    <col min="13049" max="13050" width="10.33203125" customWidth="1"/>
    <col min="13051" max="13051" width="10.109375" customWidth="1"/>
    <col min="13052" max="13052" width="10.44140625" customWidth="1"/>
    <col min="13053" max="13053" width="10.88671875" customWidth="1"/>
    <col min="13054" max="13054" width="10.109375" customWidth="1"/>
    <col min="13055" max="13055" width="11.88671875" customWidth="1"/>
    <col min="13056" max="13056" width="7.109375" customWidth="1"/>
    <col min="13059" max="13059" width="19.44140625" customWidth="1"/>
    <col min="13303" max="13303" width="3.88671875" customWidth="1"/>
    <col min="13304" max="13304" width="15.5546875" customWidth="1"/>
    <col min="13305" max="13306" width="10.33203125" customWidth="1"/>
    <col min="13307" max="13307" width="10.109375" customWidth="1"/>
    <col min="13308" max="13308" width="10.44140625" customWidth="1"/>
    <col min="13309" max="13309" width="10.88671875" customWidth="1"/>
    <col min="13310" max="13310" width="10.109375" customWidth="1"/>
    <col min="13311" max="13311" width="11.88671875" customWidth="1"/>
    <col min="13312" max="13312" width="7.109375" customWidth="1"/>
    <col min="13315" max="13315" width="19.44140625" customWidth="1"/>
    <col min="13559" max="13559" width="3.88671875" customWidth="1"/>
    <col min="13560" max="13560" width="15.5546875" customWidth="1"/>
    <col min="13561" max="13562" width="10.33203125" customWidth="1"/>
    <col min="13563" max="13563" width="10.109375" customWidth="1"/>
    <col min="13564" max="13564" width="10.44140625" customWidth="1"/>
    <col min="13565" max="13565" width="10.88671875" customWidth="1"/>
    <col min="13566" max="13566" width="10.109375" customWidth="1"/>
    <col min="13567" max="13567" width="11.88671875" customWidth="1"/>
    <col min="13568" max="13568" width="7.109375" customWidth="1"/>
    <col min="13571" max="13571" width="19.44140625" customWidth="1"/>
    <col min="13815" max="13815" width="3.88671875" customWidth="1"/>
    <col min="13816" max="13816" width="15.5546875" customWidth="1"/>
    <col min="13817" max="13818" width="10.33203125" customWidth="1"/>
    <col min="13819" max="13819" width="10.109375" customWidth="1"/>
    <col min="13820" max="13820" width="10.44140625" customWidth="1"/>
    <col min="13821" max="13821" width="10.88671875" customWidth="1"/>
    <col min="13822" max="13822" width="10.109375" customWidth="1"/>
    <col min="13823" max="13823" width="11.88671875" customWidth="1"/>
    <col min="13824" max="13824" width="7.109375" customWidth="1"/>
    <col min="13827" max="13827" width="19.44140625" customWidth="1"/>
    <col min="14071" max="14071" width="3.88671875" customWidth="1"/>
    <col min="14072" max="14072" width="15.5546875" customWidth="1"/>
    <col min="14073" max="14074" width="10.33203125" customWidth="1"/>
    <col min="14075" max="14075" width="10.109375" customWidth="1"/>
    <col min="14076" max="14076" width="10.44140625" customWidth="1"/>
    <col min="14077" max="14077" width="10.88671875" customWidth="1"/>
    <col min="14078" max="14078" width="10.109375" customWidth="1"/>
    <col min="14079" max="14079" width="11.88671875" customWidth="1"/>
    <col min="14080" max="14080" width="7.109375" customWidth="1"/>
    <col min="14083" max="14083" width="19.44140625" customWidth="1"/>
    <col min="14327" max="14327" width="3.88671875" customWidth="1"/>
    <col min="14328" max="14328" width="15.5546875" customWidth="1"/>
    <col min="14329" max="14330" width="10.33203125" customWidth="1"/>
    <col min="14331" max="14331" width="10.109375" customWidth="1"/>
    <col min="14332" max="14332" width="10.44140625" customWidth="1"/>
    <col min="14333" max="14333" width="10.88671875" customWidth="1"/>
    <col min="14334" max="14334" width="10.109375" customWidth="1"/>
    <col min="14335" max="14335" width="11.88671875" customWidth="1"/>
    <col min="14336" max="14336" width="7.109375" customWidth="1"/>
    <col min="14339" max="14339" width="19.44140625" customWidth="1"/>
    <col min="14583" max="14583" width="3.88671875" customWidth="1"/>
    <col min="14584" max="14584" width="15.5546875" customWidth="1"/>
    <col min="14585" max="14586" width="10.33203125" customWidth="1"/>
    <col min="14587" max="14587" width="10.109375" customWidth="1"/>
    <col min="14588" max="14588" width="10.44140625" customWidth="1"/>
    <col min="14589" max="14589" width="10.88671875" customWidth="1"/>
    <col min="14590" max="14590" width="10.109375" customWidth="1"/>
    <col min="14591" max="14591" width="11.88671875" customWidth="1"/>
    <col min="14592" max="14592" width="7.109375" customWidth="1"/>
    <col min="14595" max="14595" width="19.44140625" customWidth="1"/>
    <col min="14839" max="14839" width="3.88671875" customWidth="1"/>
    <col min="14840" max="14840" width="15.5546875" customWidth="1"/>
    <col min="14841" max="14842" width="10.33203125" customWidth="1"/>
    <col min="14843" max="14843" width="10.109375" customWidth="1"/>
    <col min="14844" max="14844" width="10.44140625" customWidth="1"/>
    <col min="14845" max="14845" width="10.88671875" customWidth="1"/>
    <col min="14846" max="14846" width="10.109375" customWidth="1"/>
    <col min="14847" max="14847" width="11.88671875" customWidth="1"/>
    <col min="14848" max="14848" width="7.109375" customWidth="1"/>
    <col min="14851" max="14851" width="19.44140625" customWidth="1"/>
    <col min="15095" max="15095" width="3.88671875" customWidth="1"/>
    <col min="15096" max="15096" width="15.5546875" customWidth="1"/>
    <col min="15097" max="15098" width="10.33203125" customWidth="1"/>
    <col min="15099" max="15099" width="10.109375" customWidth="1"/>
    <col min="15100" max="15100" width="10.44140625" customWidth="1"/>
    <col min="15101" max="15101" width="10.88671875" customWidth="1"/>
    <col min="15102" max="15102" width="10.109375" customWidth="1"/>
    <col min="15103" max="15103" width="11.88671875" customWidth="1"/>
    <col min="15104" max="15104" width="7.109375" customWidth="1"/>
    <col min="15107" max="15107" width="19.44140625" customWidth="1"/>
    <col min="15351" max="15351" width="3.88671875" customWidth="1"/>
    <col min="15352" max="15352" width="15.5546875" customWidth="1"/>
    <col min="15353" max="15354" width="10.33203125" customWidth="1"/>
    <col min="15355" max="15355" width="10.109375" customWidth="1"/>
    <col min="15356" max="15356" width="10.44140625" customWidth="1"/>
    <col min="15357" max="15357" width="10.88671875" customWidth="1"/>
    <col min="15358" max="15358" width="10.109375" customWidth="1"/>
    <col min="15359" max="15359" width="11.88671875" customWidth="1"/>
    <col min="15360" max="15360" width="7.109375" customWidth="1"/>
    <col min="15363" max="15363" width="19.44140625" customWidth="1"/>
    <col min="15607" max="15607" width="3.88671875" customWidth="1"/>
    <col min="15608" max="15608" width="15.5546875" customWidth="1"/>
    <col min="15609" max="15610" width="10.33203125" customWidth="1"/>
    <col min="15611" max="15611" width="10.109375" customWidth="1"/>
    <col min="15612" max="15612" width="10.44140625" customWidth="1"/>
    <col min="15613" max="15613" width="10.88671875" customWidth="1"/>
    <col min="15614" max="15614" width="10.109375" customWidth="1"/>
    <col min="15615" max="15615" width="11.88671875" customWidth="1"/>
    <col min="15616" max="15616" width="7.109375" customWidth="1"/>
    <col min="15619" max="15619" width="19.44140625" customWidth="1"/>
    <col min="15863" max="15863" width="3.88671875" customWidth="1"/>
    <col min="15864" max="15864" width="15.5546875" customWidth="1"/>
    <col min="15865" max="15866" width="10.33203125" customWidth="1"/>
    <col min="15867" max="15867" width="10.109375" customWidth="1"/>
    <col min="15868" max="15868" width="10.44140625" customWidth="1"/>
    <col min="15869" max="15869" width="10.88671875" customWidth="1"/>
    <col min="15870" max="15870" width="10.109375" customWidth="1"/>
    <col min="15871" max="15871" width="11.88671875" customWidth="1"/>
    <col min="15872" max="15872" width="7.109375" customWidth="1"/>
    <col min="15875" max="15875" width="19.44140625" customWidth="1"/>
    <col min="16119" max="16119" width="3.88671875" customWidth="1"/>
    <col min="16120" max="16120" width="15.5546875" customWidth="1"/>
    <col min="16121" max="16122" width="10.33203125" customWidth="1"/>
    <col min="16123" max="16123" width="10.109375" customWidth="1"/>
    <col min="16124" max="16124" width="10.44140625" customWidth="1"/>
    <col min="16125" max="16125" width="10.88671875" customWidth="1"/>
    <col min="16126" max="16126" width="10.109375" customWidth="1"/>
    <col min="16127" max="16127" width="11.88671875" customWidth="1"/>
    <col min="16128" max="16128" width="7.109375" customWidth="1"/>
    <col min="16131" max="16131" width="19.44140625" customWidth="1"/>
  </cols>
  <sheetData>
    <row r="1" spans="1:14" s="209" customFormat="1" ht="22.5" customHeight="1">
      <c r="A1" s="297" t="s">
        <v>736</v>
      </c>
      <c r="B1" s="298"/>
      <c r="C1" s="298"/>
      <c r="D1" s="298"/>
      <c r="E1" s="298"/>
      <c r="F1" s="298"/>
      <c r="G1" s="298"/>
      <c r="H1" s="298"/>
      <c r="I1" s="298"/>
      <c r="J1" s="299"/>
    </row>
    <row r="2" spans="1:14" s="209" customFormat="1" ht="22.5" customHeight="1">
      <c r="A2" s="300" t="s">
        <v>834</v>
      </c>
      <c r="B2" s="301"/>
      <c r="C2" s="301"/>
      <c r="D2" s="301"/>
      <c r="E2" s="301"/>
      <c r="F2" s="301"/>
      <c r="G2" s="301"/>
      <c r="H2" s="301"/>
      <c r="I2" s="301"/>
      <c r="J2" s="302"/>
      <c r="K2" s="211"/>
    </row>
    <row r="3" spans="1:14" s="209" customFormat="1" ht="22.5" customHeight="1" thickBot="1">
      <c r="A3" s="303" t="s">
        <v>835</v>
      </c>
      <c r="B3" s="304"/>
      <c r="C3" s="304"/>
      <c r="D3" s="304"/>
      <c r="E3" s="304"/>
      <c r="F3" s="304"/>
      <c r="G3" s="304"/>
      <c r="H3" s="304"/>
      <c r="I3" s="304"/>
      <c r="J3" s="305"/>
      <c r="K3" s="211"/>
    </row>
    <row r="4" spans="1:14" s="209" customFormat="1" ht="43.5" customHeight="1">
      <c r="A4" s="218"/>
      <c r="B4" s="219" t="s">
        <v>737</v>
      </c>
      <c r="C4" s="220" t="s">
        <v>738</v>
      </c>
      <c r="D4" s="220" t="s">
        <v>546</v>
      </c>
      <c r="E4" s="220" t="s">
        <v>474</v>
      </c>
      <c r="F4" s="220" t="s">
        <v>547</v>
      </c>
      <c r="G4" s="220" t="s">
        <v>548</v>
      </c>
      <c r="H4" s="221" t="s">
        <v>739</v>
      </c>
      <c r="I4" s="228" t="s">
        <v>740</v>
      </c>
      <c r="J4" s="306" t="s">
        <v>1</v>
      </c>
    </row>
    <row r="5" spans="1:14" s="209" customFormat="1" ht="43.5" customHeight="1" thickBot="1">
      <c r="A5" s="222"/>
      <c r="B5" s="223" t="s">
        <v>251</v>
      </c>
      <c r="C5" s="224" t="s">
        <v>252</v>
      </c>
      <c r="D5" s="224" t="s">
        <v>253</v>
      </c>
      <c r="E5" s="224" t="s">
        <v>298</v>
      </c>
      <c r="F5" s="224" t="s">
        <v>254</v>
      </c>
      <c r="G5" s="224" t="s">
        <v>255</v>
      </c>
      <c r="H5" s="225" t="s">
        <v>256</v>
      </c>
      <c r="I5" s="247" t="s">
        <v>265</v>
      </c>
      <c r="J5" s="307"/>
    </row>
    <row r="6" spans="1:14" s="209" customFormat="1" ht="42" customHeight="1">
      <c r="A6" s="308">
        <v>10</v>
      </c>
      <c r="B6" s="210" t="s">
        <v>524</v>
      </c>
      <c r="C6" s="310">
        <f>'2022 අයවැය'!E17</f>
        <v>3582140.96</v>
      </c>
      <c r="D6" s="310">
        <f>'2022 අයවැය'!E89</f>
        <v>831000</v>
      </c>
      <c r="E6" s="310">
        <v>0</v>
      </c>
      <c r="F6" s="310">
        <v>0</v>
      </c>
      <c r="G6" s="310"/>
      <c r="H6" s="312">
        <f>'2022 අයවැය'!E287</f>
        <v>100000</v>
      </c>
      <c r="I6" s="314">
        <f>SUM(C6:H7)</f>
        <v>4513140.96</v>
      </c>
      <c r="J6" s="316">
        <f>SUM(I6/I20)</f>
        <v>5.3609479254628181E-2</v>
      </c>
      <c r="L6" s="209">
        <f>I6/I20*100</f>
        <v>5.3609479254628178</v>
      </c>
    </row>
    <row r="7" spans="1:14" s="209" customFormat="1" ht="31.95" customHeight="1" thickBot="1">
      <c r="A7" s="309"/>
      <c r="B7" s="212" t="s">
        <v>258</v>
      </c>
      <c r="C7" s="311"/>
      <c r="D7" s="311"/>
      <c r="E7" s="311"/>
      <c r="F7" s="311"/>
      <c r="G7" s="311"/>
      <c r="H7" s="313"/>
      <c r="I7" s="315"/>
      <c r="J7" s="317"/>
    </row>
    <row r="8" spans="1:14" s="209" customFormat="1" ht="42" customHeight="1">
      <c r="A8" s="308">
        <v>20</v>
      </c>
      <c r="B8" s="210" t="s">
        <v>741</v>
      </c>
      <c r="C8" s="310">
        <v>0</v>
      </c>
      <c r="D8" s="310">
        <v>0</v>
      </c>
      <c r="E8" s="310">
        <f>'2022 අයවැය'!E157</f>
        <v>3100000</v>
      </c>
      <c r="F8" s="310">
        <v>0</v>
      </c>
      <c r="G8" s="310">
        <f>'2022 අයවැය'!E251</f>
        <v>5539000</v>
      </c>
      <c r="H8" s="312">
        <v>0</v>
      </c>
      <c r="I8" s="314">
        <f>SUM(C8:H9)</f>
        <v>8639000</v>
      </c>
      <c r="J8" s="316">
        <f>SUM(I8/I20)</f>
        <v>0.10261861869271924</v>
      </c>
      <c r="L8" s="213">
        <f>I8/I20*100</f>
        <v>10.261861869271923</v>
      </c>
      <c r="N8" s="209" t="s">
        <v>509</v>
      </c>
    </row>
    <row r="9" spans="1:14" s="209" customFormat="1" ht="36" customHeight="1" thickBot="1">
      <c r="A9" s="309"/>
      <c r="B9" s="212" t="s">
        <v>259</v>
      </c>
      <c r="C9" s="311"/>
      <c r="D9" s="311"/>
      <c r="E9" s="311"/>
      <c r="F9" s="311"/>
      <c r="G9" s="311"/>
      <c r="H9" s="313"/>
      <c r="I9" s="315"/>
      <c r="J9" s="317"/>
    </row>
    <row r="10" spans="1:14" s="209" customFormat="1" ht="42" customHeight="1">
      <c r="A10" s="308">
        <v>30</v>
      </c>
      <c r="B10" s="210" t="s">
        <v>529</v>
      </c>
      <c r="C10" s="318">
        <f>'2022 අයවැය'!E24</f>
        <v>1000</v>
      </c>
      <c r="D10" s="318">
        <f>'2022 අයවැය'!E104</f>
        <v>1260000</v>
      </c>
      <c r="E10" s="318">
        <v>0</v>
      </c>
      <c r="F10" s="318">
        <v>0</v>
      </c>
      <c r="G10" s="318">
        <v>0</v>
      </c>
      <c r="H10" s="320">
        <v>0</v>
      </c>
      <c r="I10" s="314">
        <f>SUM(C10:H11)</f>
        <v>1261000</v>
      </c>
      <c r="J10" s="322">
        <f>SUM(I10/I20)</f>
        <v>1.4978826041384299E-2</v>
      </c>
    </row>
    <row r="11" spans="1:14" s="209" customFormat="1" ht="41.4" customHeight="1" thickBot="1">
      <c r="A11" s="309"/>
      <c r="B11" s="214" t="s">
        <v>260</v>
      </c>
      <c r="C11" s="319"/>
      <c r="D11" s="319"/>
      <c r="E11" s="319"/>
      <c r="F11" s="319"/>
      <c r="G11" s="319"/>
      <c r="H11" s="321"/>
      <c r="I11" s="315"/>
      <c r="J11" s="323"/>
      <c r="L11" s="209">
        <f>I10/I20*100</f>
        <v>1.4978826041384299</v>
      </c>
    </row>
    <row r="12" spans="1:14" s="209" customFormat="1" ht="37.200000000000003" customHeight="1">
      <c r="A12" s="308">
        <v>40</v>
      </c>
      <c r="B12" s="210" t="s">
        <v>532</v>
      </c>
      <c r="C12" s="318">
        <f>'2022 අයවැය'!E35</f>
        <v>365000</v>
      </c>
      <c r="D12" s="318">
        <f>'2022 අයවැය'!E117</f>
        <v>4050000</v>
      </c>
      <c r="E12" s="318">
        <f>'2022 අයවැය'!E176</f>
        <v>1250000</v>
      </c>
      <c r="F12" s="318">
        <f>'2022 අයවැය'!E216</f>
        <v>282400</v>
      </c>
      <c r="G12" s="318">
        <f>'2022 අයවැය'!E258</f>
        <v>1950000</v>
      </c>
      <c r="H12" s="320">
        <f>'2022 අයවැය'!E295</f>
        <v>5000</v>
      </c>
      <c r="I12" s="314">
        <f>SUM(C12:H13)</f>
        <v>7902400</v>
      </c>
      <c r="J12" s="322">
        <f>SUM(I12/I20)</f>
        <v>9.3868893663311095E-2</v>
      </c>
    </row>
    <row r="13" spans="1:14" s="209" customFormat="1" ht="37.950000000000003" customHeight="1" thickBot="1">
      <c r="A13" s="309"/>
      <c r="B13" s="214" t="s">
        <v>261</v>
      </c>
      <c r="C13" s="319"/>
      <c r="D13" s="319"/>
      <c r="E13" s="319"/>
      <c r="F13" s="319"/>
      <c r="G13" s="319"/>
      <c r="H13" s="321"/>
      <c r="I13" s="315"/>
      <c r="J13" s="323"/>
      <c r="L13" s="209">
        <f>I12/I20*100</f>
        <v>9.3868893663311095</v>
      </c>
    </row>
    <row r="14" spans="1:14" s="209" customFormat="1" ht="27" customHeight="1">
      <c r="A14" s="308">
        <v>50</v>
      </c>
      <c r="B14" s="210" t="s">
        <v>579</v>
      </c>
      <c r="C14" s="318">
        <f>'2022 අයවැය'!E44</f>
        <v>3150000</v>
      </c>
      <c r="D14" s="318">
        <f>'2022 අයවැය'!E122</f>
        <v>0</v>
      </c>
      <c r="E14" s="318"/>
      <c r="F14" s="318">
        <f>'2022 අයවැය'!E221</f>
        <v>0</v>
      </c>
      <c r="G14" s="318">
        <f>'2022 අයවැය'!E267</f>
        <v>4000</v>
      </c>
      <c r="H14" s="320">
        <f>'2022 අයවැය'!E302</f>
        <v>0</v>
      </c>
      <c r="I14" s="314">
        <f>SUM(C14:H15)</f>
        <v>3154000</v>
      </c>
      <c r="J14" s="322">
        <f>SUM(I14/I20)</f>
        <v>3.7464882898117433E-2</v>
      </c>
    </row>
    <row r="15" spans="1:14" s="209" customFormat="1" ht="36.6" customHeight="1" thickBot="1">
      <c r="A15" s="309"/>
      <c r="B15" s="214" t="s">
        <v>262</v>
      </c>
      <c r="C15" s="319"/>
      <c r="D15" s="319"/>
      <c r="E15" s="319"/>
      <c r="F15" s="319"/>
      <c r="G15" s="319"/>
      <c r="H15" s="321"/>
      <c r="I15" s="315"/>
      <c r="J15" s="323"/>
      <c r="L15" s="209">
        <f>I14/I20*100</f>
        <v>3.7464882898117433</v>
      </c>
    </row>
    <row r="16" spans="1:14" s="209" customFormat="1" ht="36" customHeight="1">
      <c r="A16" s="308">
        <v>60</v>
      </c>
      <c r="B16" s="210" t="s">
        <v>550</v>
      </c>
      <c r="C16" s="318">
        <f>'2022 අයවැය'!E55</f>
        <v>3620000</v>
      </c>
      <c r="D16" s="318">
        <f>'2022 අයවැය'!E127</f>
        <v>30000</v>
      </c>
      <c r="E16" s="318">
        <f>'2022 අයවැය'!E183</f>
        <v>100000</v>
      </c>
      <c r="F16" s="318">
        <f>'2022 අයවැය'!E228</f>
        <v>2000</v>
      </c>
      <c r="G16" s="318">
        <v>0</v>
      </c>
      <c r="H16" s="320">
        <f>'2022 අයවැය'!E309</f>
        <v>60000</v>
      </c>
      <c r="I16" s="314">
        <f>SUM(C16:H17)</f>
        <v>3812000</v>
      </c>
      <c r="J16" s="322">
        <f>SUM(I16/I20)</f>
        <v>4.5280955487515429E-2</v>
      </c>
    </row>
    <row r="17" spans="1:13" s="209" customFormat="1" ht="30" customHeight="1" thickBot="1">
      <c r="A17" s="309"/>
      <c r="B17" s="214" t="s">
        <v>263</v>
      </c>
      <c r="C17" s="319"/>
      <c r="D17" s="319"/>
      <c r="E17" s="319"/>
      <c r="F17" s="319"/>
      <c r="G17" s="319"/>
      <c r="H17" s="321"/>
      <c r="I17" s="315"/>
      <c r="J17" s="323"/>
      <c r="L17" s="209">
        <f>I16/I20*100</f>
        <v>4.5280955487515424</v>
      </c>
    </row>
    <row r="18" spans="1:13" s="209" customFormat="1" ht="22.5" customHeight="1">
      <c r="A18" s="308">
        <v>70</v>
      </c>
      <c r="B18" s="85" t="s">
        <v>699</v>
      </c>
      <c r="C18" s="318">
        <f>'2022 අයවැය'!E62</f>
        <v>21136421.73</v>
      </c>
      <c r="D18" s="318">
        <f>'2022 අයවැය'!E134</f>
        <v>19336040</v>
      </c>
      <c r="E18" s="318">
        <f>'2022 අයවැය'!E188</f>
        <v>11939340</v>
      </c>
      <c r="F18" s="318">
        <f>'2022 අයවැය'!E233</f>
        <v>474600</v>
      </c>
      <c r="G18" s="318">
        <v>0</v>
      </c>
      <c r="H18" s="324">
        <f>'2022 අයවැය'!E316</f>
        <v>2017560</v>
      </c>
      <c r="I18" s="314">
        <f>SUM(C18:H19)</f>
        <v>54903961.730000004</v>
      </c>
      <c r="J18" s="322">
        <f>SUM(I18/I20)</f>
        <v>0.65217834396232444</v>
      </c>
      <c r="L18" s="209">
        <f>I18/I20*100</f>
        <v>65.217834396232448</v>
      </c>
    </row>
    <row r="19" spans="1:13" s="209" customFormat="1" ht="18.600000000000001" customHeight="1" thickBot="1">
      <c r="A19" s="309"/>
      <c r="B19" s="215" t="s">
        <v>415</v>
      </c>
      <c r="C19" s="319"/>
      <c r="D19" s="319"/>
      <c r="E19" s="319"/>
      <c r="F19" s="319"/>
      <c r="G19" s="319"/>
      <c r="H19" s="325"/>
      <c r="I19" s="315"/>
      <c r="J19" s="323"/>
    </row>
    <row r="20" spans="1:13" s="209" customFormat="1" ht="45" customHeight="1">
      <c r="A20" s="326"/>
      <c r="B20" s="216" t="s">
        <v>742</v>
      </c>
      <c r="C20" s="328">
        <f>SUM(C6:C19)</f>
        <v>31854562.690000001</v>
      </c>
      <c r="D20" s="328">
        <f t="shared" ref="D20:I20" si="0">SUM(D6:D19)</f>
        <v>25507040</v>
      </c>
      <c r="E20" s="328">
        <f t="shared" si="0"/>
        <v>16389340</v>
      </c>
      <c r="F20" s="328">
        <f t="shared" si="0"/>
        <v>759000</v>
      </c>
      <c r="G20" s="328">
        <f t="shared" si="0"/>
        <v>7493000</v>
      </c>
      <c r="H20" s="328">
        <f t="shared" si="0"/>
        <v>2182560</v>
      </c>
      <c r="I20" s="328">
        <f t="shared" si="0"/>
        <v>84185502.689999998</v>
      </c>
      <c r="J20" s="330">
        <f>SUM(J6,J8,J10,J12,J14,J16,J18)</f>
        <v>1</v>
      </c>
    </row>
    <row r="21" spans="1:13" s="209" customFormat="1" ht="46.95" customHeight="1" thickBot="1">
      <c r="A21" s="327"/>
      <c r="B21" s="217" t="s">
        <v>264</v>
      </c>
      <c r="C21" s="329"/>
      <c r="D21" s="329"/>
      <c r="E21" s="329"/>
      <c r="F21" s="329"/>
      <c r="G21" s="329"/>
      <c r="H21" s="329"/>
      <c r="I21" s="329"/>
      <c r="J21" s="331"/>
      <c r="L21" s="209">
        <f>I20/I20*100</f>
        <v>100</v>
      </c>
    </row>
    <row r="22" spans="1:13" s="261" customFormat="1" ht="10.199999999999999" customHeight="1" thickBot="1">
      <c r="B22" s="260"/>
      <c r="C22" s="227"/>
      <c r="D22" s="227"/>
      <c r="E22" s="227"/>
      <c r="F22" s="227"/>
      <c r="G22" s="227"/>
      <c r="H22" s="227"/>
      <c r="I22" s="227"/>
      <c r="J22" s="262"/>
    </row>
    <row r="23" spans="1:13" ht="22.5" customHeight="1">
      <c r="A23" s="297" t="s">
        <v>736</v>
      </c>
      <c r="B23" s="298"/>
      <c r="C23" s="298"/>
      <c r="D23" s="298"/>
      <c r="E23" s="298"/>
      <c r="F23" s="298"/>
      <c r="G23" s="298"/>
      <c r="H23" s="298"/>
      <c r="I23" s="298"/>
      <c r="J23" s="299"/>
    </row>
    <row r="24" spans="1:13" ht="22.5" customHeight="1">
      <c r="A24" s="300" t="s">
        <v>836</v>
      </c>
      <c r="B24" s="301"/>
      <c r="C24" s="301"/>
      <c r="D24" s="301"/>
      <c r="E24" s="301"/>
      <c r="F24" s="301"/>
      <c r="G24" s="301"/>
      <c r="H24" s="301"/>
      <c r="I24" s="301"/>
      <c r="J24" s="302"/>
    </row>
    <row r="25" spans="1:13" ht="9" customHeight="1" thickBot="1">
      <c r="A25" s="332"/>
      <c r="B25" s="333"/>
      <c r="C25" s="333"/>
      <c r="D25" s="333"/>
      <c r="E25" s="333"/>
      <c r="F25" s="333"/>
      <c r="G25" s="333"/>
      <c r="H25" s="333"/>
      <c r="I25" s="333"/>
      <c r="J25" s="334"/>
    </row>
    <row r="26" spans="1:13" ht="41.4">
      <c r="A26" s="218"/>
      <c r="B26" s="219" t="s">
        <v>737</v>
      </c>
      <c r="C26" s="220" t="s">
        <v>738</v>
      </c>
      <c r="D26" s="220" t="s">
        <v>546</v>
      </c>
      <c r="E26" s="220" t="s">
        <v>474</v>
      </c>
      <c r="F26" s="220" t="s">
        <v>547</v>
      </c>
      <c r="G26" s="220" t="s">
        <v>548</v>
      </c>
      <c r="H26" s="221" t="s">
        <v>739</v>
      </c>
      <c r="I26" s="228" t="s">
        <v>740</v>
      </c>
      <c r="J26" s="306" t="s">
        <v>1</v>
      </c>
    </row>
    <row r="27" spans="1:13" ht="43.8" thickBot="1">
      <c r="A27" s="222"/>
      <c r="B27" s="223" t="s">
        <v>251</v>
      </c>
      <c r="C27" s="224" t="s">
        <v>252</v>
      </c>
      <c r="D27" s="224" t="s">
        <v>253</v>
      </c>
      <c r="E27" s="224" t="s">
        <v>298</v>
      </c>
      <c r="F27" s="224" t="s">
        <v>254</v>
      </c>
      <c r="G27" s="224" t="s">
        <v>255</v>
      </c>
      <c r="H27" s="225" t="s">
        <v>256</v>
      </c>
      <c r="I27" s="247" t="s">
        <v>265</v>
      </c>
      <c r="J27" s="307"/>
    </row>
    <row r="28" spans="1:13" s="209" customFormat="1" ht="27" customHeight="1">
      <c r="A28" s="335" t="s">
        <v>4</v>
      </c>
      <c r="B28" s="250" t="s">
        <v>5</v>
      </c>
      <c r="C28" s="337">
        <f>'2022 අයවැය'!E377</f>
        <v>23107821.73</v>
      </c>
      <c r="D28" s="310">
        <f>'2022 අයවැය'!E517</f>
        <v>26658040</v>
      </c>
      <c r="E28" s="310">
        <f>'2022 අයවැය'!E610</f>
        <v>12189340</v>
      </c>
      <c r="F28" s="310">
        <f>'2022 අයවැය'!E718</f>
        <v>549600</v>
      </c>
      <c r="G28" s="339" t="s">
        <v>788</v>
      </c>
      <c r="H28" s="341">
        <f>'2022 අයවැය'!E875</f>
        <v>2092560</v>
      </c>
      <c r="I28" s="314">
        <f>SUM(C28:H29)</f>
        <v>64597361.730000004</v>
      </c>
      <c r="J28" s="316">
        <f>SUM(I28/I44)</f>
        <v>0.76776072367583137</v>
      </c>
      <c r="L28" s="209">
        <f>I30/I44*100</f>
        <v>0.71311957929632119</v>
      </c>
      <c r="M28" s="209">
        <f>I30/I44*100</f>
        <v>0.71311957929632119</v>
      </c>
    </row>
    <row r="29" spans="1:13" s="209" customFormat="1" ht="21" customHeight="1" thickBot="1">
      <c r="A29" s="336"/>
      <c r="B29" s="249" t="s">
        <v>266</v>
      </c>
      <c r="C29" s="338"/>
      <c r="D29" s="311"/>
      <c r="E29" s="311"/>
      <c r="F29" s="311"/>
      <c r="G29" s="340"/>
      <c r="H29" s="342"/>
      <c r="I29" s="315"/>
      <c r="J29" s="317"/>
      <c r="L29" s="209">
        <f>I32/I44*100</f>
        <v>7.7611180880082955</v>
      </c>
      <c r="M29" s="209">
        <f>I32/I44*100</f>
        <v>7.7611180880082955</v>
      </c>
    </row>
    <row r="30" spans="1:13" s="209" customFormat="1" ht="27" customHeight="1">
      <c r="A30" s="335" t="s">
        <v>6</v>
      </c>
      <c r="B30" s="251" t="s">
        <v>7</v>
      </c>
      <c r="C30" s="337">
        <f>'2022 අයවැය'!E384</f>
        <v>300000</v>
      </c>
      <c r="D30" s="310">
        <f>'2022 අයවැය'!E524</f>
        <v>50000</v>
      </c>
      <c r="E30" s="310">
        <f>'2022 අයවැය'!E615</f>
        <v>200000</v>
      </c>
      <c r="F30" s="310">
        <f>'2022 අයවැය'!E723</f>
        <v>20000</v>
      </c>
      <c r="G30" s="339" t="s">
        <v>788</v>
      </c>
      <c r="H30" s="341">
        <f>'2022 අයවැය'!E880</f>
        <v>30000</v>
      </c>
      <c r="I30" s="314">
        <f>SUM(C30:H31)</f>
        <v>600000</v>
      </c>
      <c r="J30" s="316">
        <f>SUM(I30/I44)</f>
        <v>7.1311957929632123E-3</v>
      </c>
    </row>
    <row r="31" spans="1:13" s="209" customFormat="1" ht="21.6" customHeight="1" thickBot="1">
      <c r="A31" s="336"/>
      <c r="B31" s="249" t="s">
        <v>267</v>
      </c>
      <c r="C31" s="338"/>
      <c r="D31" s="311"/>
      <c r="E31" s="311"/>
      <c r="F31" s="311"/>
      <c r="G31" s="340"/>
      <c r="H31" s="342"/>
      <c r="I31" s="315"/>
      <c r="J31" s="317"/>
    </row>
    <row r="32" spans="1:13" s="209" customFormat="1" ht="27.6">
      <c r="A32" s="335" t="s">
        <v>8</v>
      </c>
      <c r="B32" s="252" t="s">
        <v>9</v>
      </c>
      <c r="C32" s="337">
        <f>'2022 අයවැය'!E393</f>
        <v>3400000</v>
      </c>
      <c r="D32" s="318">
        <f>'2022 අයවැය'!E535</f>
        <v>2200000</v>
      </c>
      <c r="E32" s="318">
        <f>'2022 අයවැය'!E625</f>
        <v>230000</v>
      </c>
      <c r="F32" s="318">
        <f>'2022 අයවැය'!E730</f>
        <v>200000</v>
      </c>
      <c r="G32" s="343">
        <f>'2022 අයවැය'!E783</f>
        <v>150000</v>
      </c>
      <c r="H32" s="324">
        <f>'2022 අයවැය'!E891</f>
        <v>350000</v>
      </c>
      <c r="I32" s="314">
        <f>SUM(C32:H33)</f>
        <v>6530000</v>
      </c>
      <c r="J32" s="316">
        <f>SUM(I32/I44)</f>
        <v>7.7611180880082953E-2</v>
      </c>
      <c r="L32" s="209">
        <f>I34/I44*100</f>
        <v>5.645530002762543</v>
      </c>
      <c r="M32" s="209">
        <f>I34/I44*100</f>
        <v>5.645530002762543</v>
      </c>
    </row>
    <row r="33" spans="1:13" s="209" customFormat="1" ht="18.75" customHeight="1" thickBot="1">
      <c r="A33" s="336"/>
      <c r="B33" s="249" t="s">
        <v>268</v>
      </c>
      <c r="C33" s="338"/>
      <c r="D33" s="319"/>
      <c r="E33" s="319"/>
      <c r="F33" s="319"/>
      <c r="G33" s="344"/>
      <c r="H33" s="325"/>
      <c r="I33" s="315"/>
      <c r="J33" s="317"/>
      <c r="L33" s="209">
        <f>I36/I44*100</f>
        <v>6.8340626349230789</v>
      </c>
      <c r="M33" s="209">
        <f>I36/I44*100</f>
        <v>6.8340626349230789</v>
      </c>
    </row>
    <row r="34" spans="1:13" s="209" customFormat="1" ht="43.95" customHeight="1">
      <c r="A34" s="335" t="s">
        <v>10</v>
      </c>
      <c r="B34" s="253" t="s">
        <v>11</v>
      </c>
      <c r="C34" s="337">
        <f>'2022 අයවැය'!E402</f>
        <v>2700000</v>
      </c>
      <c r="D34" s="318">
        <f>'2022 අයවැය'!E548</f>
        <v>1450000</v>
      </c>
      <c r="E34" s="318">
        <f>'2022 අයවැය'!E638</f>
        <v>250000</v>
      </c>
      <c r="F34" s="318">
        <f>'2022 අයවැය'!E739</f>
        <v>50000</v>
      </c>
      <c r="G34" s="318">
        <f>'2022 අයවැය'!E788</f>
        <v>250000</v>
      </c>
      <c r="H34" s="324">
        <f>'2022 අයවැය'!E896</f>
        <v>50000</v>
      </c>
      <c r="I34" s="314">
        <f>SUM(C34:H35)</f>
        <v>4750000</v>
      </c>
      <c r="J34" s="316">
        <f>SUM(I34/I44)</f>
        <v>5.645530002762543E-2</v>
      </c>
    </row>
    <row r="35" spans="1:13" s="209" customFormat="1" ht="37.5" customHeight="1" thickBot="1">
      <c r="A35" s="336"/>
      <c r="B35" s="249" t="s">
        <v>269</v>
      </c>
      <c r="C35" s="338"/>
      <c r="D35" s="319"/>
      <c r="E35" s="319"/>
      <c r="F35" s="319"/>
      <c r="G35" s="319"/>
      <c r="H35" s="325"/>
      <c r="I35" s="315"/>
      <c r="J35" s="317"/>
      <c r="L35" s="209">
        <f>I38/I44*100</f>
        <v>0</v>
      </c>
      <c r="M35" s="209">
        <f>I38/I44*100</f>
        <v>0</v>
      </c>
    </row>
    <row r="36" spans="1:13" s="209" customFormat="1" ht="45.75" customHeight="1">
      <c r="A36" s="335" t="s">
        <v>12</v>
      </c>
      <c r="B36" s="253" t="s">
        <v>13</v>
      </c>
      <c r="C36" s="337">
        <f>'2022 අයවැය'!E434</f>
        <v>3060000</v>
      </c>
      <c r="D36" s="318">
        <f>'2022 අයවැය'!E573</f>
        <v>920000</v>
      </c>
      <c r="E36" s="318">
        <f>'2022 අයවැය'!E649</f>
        <v>600000</v>
      </c>
      <c r="F36" s="318">
        <f>'2022 අයවැය'!E746</f>
        <v>20000</v>
      </c>
      <c r="G36" s="318">
        <f>'2022 අයවැය'!E801</f>
        <v>800000</v>
      </c>
      <c r="H36" s="324">
        <f>'2022 අයවැය'!E915</f>
        <v>350000</v>
      </c>
      <c r="I36" s="314">
        <f>SUM(C36:H37)</f>
        <v>5750000</v>
      </c>
      <c r="J36" s="316">
        <f>SUM(I36/I44)</f>
        <v>6.8340626349230785E-2</v>
      </c>
    </row>
    <row r="37" spans="1:13" s="209" customFormat="1" ht="31.5" customHeight="1" thickBot="1">
      <c r="A37" s="336"/>
      <c r="B37" s="249" t="s">
        <v>270</v>
      </c>
      <c r="C37" s="338"/>
      <c r="D37" s="319"/>
      <c r="E37" s="319"/>
      <c r="F37" s="319"/>
      <c r="G37" s="319"/>
      <c r="H37" s="325"/>
      <c r="I37" s="315"/>
      <c r="J37" s="317"/>
      <c r="L37" s="209">
        <f>I40/I44*100</f>
        <v>2.2700973274266225</v>
      </c>
      <c r="M37" s="209">
        <f>I40/I44*100</f>
        <v>2.2700973274266225</v>
      </c>
    </row>
    <row r="38" spans="1:13" s="209" customFormat="1" ht="33" customHeight="1">
      <c r="A38" s="335" t="s">
        <v>14</v>
      </c>
      <c r="B38" s="253" t="s">
        <v>15</v>
      </c>
      <c r="C38" s="337">
        <f>'2022 අයවැය'!E439</f>
        <v>0</v>
      </c>
      <c r="D38" s="318">
        <v>0</v>
      </c>
      <c r="E38" s="318" t="s">
        <v>788</v>
      </c>
      <c r="F38" s="318">
        <f>'2022 අයවැය'!E751</f>
        <v>0</v>
      </c>
      <c r="G38" s="318">
        <f>'2022 අයවැය'!E810</f>
        <v>0</v>
      </c>
      <c r="H38" s="324" t="s">
        <v>788</v>
      </c>
      <c r="I38" s="314">
        <f>SUM(C38:H39)</f>
        <v>0</v>
      </c>
      <c r="J38" s="316">
        <f>SUM(I38/I44)</f>
        <v>0</v>
      </c>
    </row>
    <row r="39" spans="1:13" s="209" customFormat="1" ht="25.8" thickBot="1">
      <c r="A39" s="336"/>
      <c r="B39" s="249" t="s">
        <v>271</v>
      </c>
      <c r="C39" s="338"/>
      <c r="D39" s="319"/>
      <c r="E39" s="319"/>
      <c r="F39" s="319"/>
      <c r="G39" s="319"/>
      <c r="H39" s="325"/>
      <c r="I39" s="315"/>
      <c r="J39" s="317"/>
    </row>
    <row r="40" spans="1:13" s="209" customFormat="1" ht="39.75" customHeight="1">
      <c r="A40" s="335" t="s">
        <v>16</v>
      </c>
      <c r="B40" s="253" t="s">
        <v>17</v>
      </c>
      <c r="C40" s="337">
        <f>'2022 අයවැය'!E452</f>
        <v>1900000</v>
      </c>
      <c r="D40" s="318" t="s">
        <v>788</v>
      </c>
      <c r="E40" s="318" t="s">
        <v>788</v>
      </c>
      <c r="F40" s="318" t="s">
        <v>788</v>
      </c>
      <c r="G40" s="318" t="s">
        <v>788</v>
      </c>
      <c r="H40" s="324">
        <f>'2022 අයවැය'!E928</f>
        <v>10000</v>
      </c>
      <c r="I40" s="314">
        <f>SUM(C40:H41)</f>
        <v>1910000</v>
      </c>
      <c r="J40" s="316">
        <f>SUM(I40/I44)</f>
        <v>2.2700973274266227E-2</v>
      </c>
    </row>
    <row r="41" spans="1:13" s="209" customFormat="1" ht="33" customHeight="1" thickBot="1">
      <c r="A41" s="336"/>
      <c r="B41" s="254" t="s">
        <v>412</v>
      </c>
      <c r="C41" s="338"/>
      <c r="D41" s="319"/>
      <c r="E41" s="319"/>
      <c r="F41" s="319"/>
      <c r="G41" s="319"/>
      <c r="H41" s="325"/>
      <c r="I41" s="315"/>
      <c r="J41" s="317"/>
      <c r="L41" s="209" t="e">
        <f>#REF!/I44*100</f>
        <v>#REF!</v>
      </c>
      <c r="M41" s="209" t="e">
        <f>#REF!/I44*100</f>
        <v>#REF!</v>
      </c>
    </row>
    <row r="42" spans="1:13" s="209" customFormat="1" ht="43.5" customHeight="1">
      <c r="A42" s="335" t="s">
        <v>18</v>
      </c>
      <c r="B42" s="248" t="s">
        <v>475</v>
      </c>
      <c r="C42" s="345">
        <f>'2022 අයවැය'!E457</f>
        <v>0</v>
      </c>
      <c r="D42" s="318">
        <f>'2022 අයවැය'!E580</f>
        <v>0</v>
      </c>
      <c r="E42" s="318">
        <f>'2022 අයවැය'!E656</f>
        <v>0</v>
      </c>
      <c r="F42" s="318">
        <f>'2022 අයවැය'!E751</f>
        <v>0</v>
      </c>
      <c r="G42" s="318"/>
      <c r="H42" s="324">
        <f>'2022 අයවැය'!E933</f>
        <v>0</v>
      </c>
      <c r="I42" s="314">
        <f>SUM(C42:H43)</f>
        <v>0</v>
      </c>
      <c r="J42" s="316"/>
    </row>
    <row r="43" spans="1:13" s="209" customFormat="1" ht="43.5" customHeight="1" thickBot="1">
      <c r="A43" s="336"/>
      <c r="B43" s="249" t="s">
        <v>476</v>
      </c>
      <c r="C43" s="346"/>
      <c r="D43" s="319"/>
      <c r="E43" s="319"/>
      <c r="F43" s="319"/>
      <c r="G43" s="319"/>
      <c r="H43" s="325"/>
      <c r="I43" s="315"/>
      <c r="J43" s="317"/>
    </row>
    <row r="44" spans="1:13" s="209" customFormat="1" ht="28.95" customHeight="1">
      <c r="A44" s="354"/>
      <c r="B44" s="255" t="s">
        <v>0</v>
      </c>
      <c r="C44" s="347">
        <f>SUM(C28:C43)</f>
        <v>34467821.730000004</v>
      </c>
      <c r="D44" s="347">
        <f t="shared" ref="D44:J44" si="1">SUM(D28:D43)</f>
        <v>31278040</v>
      </c>
      <c r="E44" s="347">
        <f t="shared" si="1"/>
        <v>13469340</v>
      </c>
      <c r="F44" s="347">
        <f t="shared" si="1"/>
        <v>839600</v>
      </c>
      <c r="G44" s="347">
        <f t="shared" si="1"/>
        <v>1200000</v>
      </c>
      <c r="H44" s="347">
        <f t="shared" si="1"/>
        <v>2882560</v>
      </c>
      <c r="I44" s="347">
        <f t="shared" si="1"/>
        <v>84137361.730000004</v>
      </c>
      <c r="J44" s="349">
        <f t="shared" si="1"/>
        <v>0.99999999999999989</v>
      </c>
    </row>
    <row r="45" spans="1:13" s="209" customFormat="1" ht="27.6" customHeight="1" thickBot="1">
      <c r="A45" s="355"/>
      <c r="B45" s="256" t="s">
        <v>257</v>
      </c>
      <c r="C45" s="348"/>
      <c r="D45" s="348"/>
      <c r="E45" s="348"/>
      <c r="F45" s="348"/>
      <c r="G45" s="348"/>
      <c r="H45" s="348"/>
      <c r="I45" s="348"/>
      <c r="J45" s="350"/>
      <c r="L45" s="258">
        <f>I20-I44</f>
        <v>48140.959999993443</v>
      </c>
    </row>
    <row r="46" spans="1:13" ht="15" thickBot="1">
      <c r="C46" s="6"/>
      <c r="D46" s="6"/>
      <c r="E46" s="6"/>
      <c r="F46" s="6"/>
      <c r="G46" s="6"/>
      <c r="H46" s="6"/>
      <c r="I46" s="6"/>
      <c r="J46" s="6"/>
    </row>
    <row r="47" spans="1:13" ht="15" thickBot="1">
      <c r="A47" s="351"/>
      <c r="B47" s="351"/>
      <c r="C47" s="351"/>
      <c r="D47" s="351"/>
      <c r="E47" s="351"/>
      <c r="F47" s="351"/>
      <c r="G47" s="351"/>
      <c r="H47" s="351"/>
      <c r="I47" s="351"/>
      <c r="J47" s="351"/>
    </row>
    <row r="48" spans="1:13" ht="22.8" thickBot="1">
      <c r="A48" s="352" t="s">
        <v>743</v>
      </c>
      <c r="B48" s="352"/>
      <c r="C48" s="352"/>
      <c r="D48" s="352"/>
      <c r="E48" s="352"/>
      <c r="F48" s="352"/>
      <c r="G48" s="352"/>
      <c r="H48" s="352"/>
      <c r="I48" s="352"/>
      <c r="J48" s="352"/>
    </row>
    <row r="49" spans="1:14" ht="18" thickBot="1">
      <c r="A49" s="353"/>
      <c r="B49" s="353"/>
      <c r="C49" s="353"/>
      <c r="D49" s="353"/>
      <c r="E49" s="353"/>
      <c r="F49" s="353"/>
      <c r="G49" s="353"/>
      <c r="H49" s="353"/>
      <c r="I49" s="353"/>
      <c r="J49" s="353"/>
    </row>
    <row r="50" spans="1:14" ht="42" thickBot="1">
      <c r="A50" s="229"/>
      <c r="B50" s="230" t="s">
        <v>737</v>
      </c>
      <c r="C50" s="230" t="s">
        <v>738</v>
      </c>
      <c r="D50" s="230" t="s">
        <v>546</v>
      </c>
      <c r="E50" s="230" t="s">
        <v>474</v>
      </c>
      <c r="F50" s="230" t="s">
        <v>547</v>
      </c>
      <c r="G50" s="230" t="s">
        <v>548</v>
      </c>
      <c r="H50" s="230" t="s">
        <v>739</v>
      </c>
      <c r="I50" s="230" t="s">
        <v>740</v>
      </c>
      <c r="J50" s="356" t="s">
        <v>1</v>
      </c>
      <c r="M50" s="357">
        <f>SUM(G50:L51)</f>
        <v>0</v>
      </c>
    </row>
    <row r="51" spans="1:14" ht="43.8" thickBot="1">
      <c r="A51" s="229"/>
      <c r="B51" s="272" t="s">
        <v>251</v>
      </c>
      <c r="C51" s="231" t="s">
        <v>252</v>
      </c>
      <c r="D51" s="231" t="s">
        <v>253</v>
      </c>
      <c r="E51" s="231" t="s">
        <v>298</v>
      </c>
      <c r="F51" s="231" t="s">
        <v>254</v>
      </c>
      <c r="G51" s="231" t="s">
        <v>255</v>
      </c>
      <c r="H51" s="231" t="s">
        <v>256</v>
      </c>
      <c r="I51" s="231" t="s">
        <v>265</v>
      </c>
      <c r="J51" s="356"/>
      <c r="M51" s="358"/>
    </row>
    <row r="52" spans="1:14" ht="42" thickBot="1">
      <c r="A52" s="359"/>
      <c r="B52" s="233" t="s">
        <v>19</v>
      </c>
      <c r="C52" s="360">
        <f t="shared" ref="C52:J52" si="2">C20-C44</f>
        <v>-2613259.0400000028</v>
      </c>
      <c r="D52" s="360">
        <f t="shared" si="2"/>
        <v>-5771000</v>
      </c>
      <c r="E52" s="360">
        <f t="shared" si="2"/>
        <v>2920000</v>
      </c>
      <c r="F52" s="360">
        <f t="shared" si="2"/>
        <v>-80600</v>
      </c>
      <c r="G52" s="360">
        <f t="shared" si="2"/>
        <v>6293000</v>
      </c>
      <c r="H52" s="360">
        <f t="shared" si="2"/>
        <v>-700000</v>
      </c>
      <c r="I52" s="360">
        <f t="shared" si="2"/>
        <v>48140.959999993443</v>
      </c>
      <c r="J52" s="360">
        <f t="shared" si="2"/>
        <v>0</v>
      </c>
      <c r="M52" s="7"/>
    </row>
    <row r="53" spans="1:14" ht="45.6" thickBot="1">
      <c r="A53" s="359"/>
      <c r="B53" s="234" t="s">
        <v>273</v>
      </c>
      <c r="C53" s="360"/>
      <c r="D53" s="360"/>
      <c r="E53" s="360"/>
      <c r="F53" s="360"/>
      <c r="G53" s="360"/>
      <c r="H53" s="360"/>
      <c r="I53" s="360"/>
      <c r="J53" s="360"/>
    </row>
    <row r="54" spans="1:14" s="5" customFormat="1" ht="6.6" customHeight="1">
      <c r="A54" s="235"/>
      <c r="B54" s="226"/>
      <c r="C54" s="7"/>
      <c r="D54" s="7"/>
      <c r="E54" s="7"/>
      <c r="F54" s="7"/>
      <c r="G54" s="7"/>
      <c r="H54" s="7"/>
      <c r="I54" s="7"/>
      <c r="J54" s="7"/>
    </row>
    <row r="55" spans="1:14" s="5" customFormat="1" ht="9.6" customHeight="1" thickBot="1">
      <c r="N55" s="5" t="s">
        <v>509</v>
      </c>
    </row>
    <row r="56" spans="1:14">
      <c r="A56" s="361"/>
      <c r="B56" s="362"/>
      <c r="C56" s="362"/>
      <c r="D56" s="362"/>
      <c r="E56" s="362"/>
      <c r="F56" s="362"/>
      <c r="G56" s="362"/>
      <c r="H56" s="362"/>
      <c r="I56" s="362"/>
      <c r="J56" s="363"/>
    </row>
    <row r="57" spans="1:14" ht="20.399999999999999">
      <c r="A57" s="364" t="s">
        <v>837</v>
      </c>
      <c r="B57" s="365"/>
      <c r="C57" s="365"/>
      <c r="D57" s="365"/>
      <c r="E57" s="365"/>
      <c r="F57" s="365"/>
      <c r="G57" s="365"/>
      <c r="H57" s="365"/>
      <c r="I57" s="365"/>
      <c r="J57" s="366"/>
    </row>
    <row r="58" spans="1:14" ht="20.399999999999999">
      <c r="A58" s="367" t="s">
        <v>838</v>
      </c>
      <c r="B58" s="368"/>
      <c r="C58" s="368"/>
      <c r="D58" s="368"/>
      <c r="E58" s="368"/>
      <c r="F58" s="368"/>
      <c r="G58" s="368"/>
      <c r="H58" s="368"/>
      <c r="I58" s="368"/>
      <c r="J58" s="369"/>
    </row>
    <row r="59" spans="1:14" ht="10.199999999999999" customHeight="1" thickBot="1">
      <c r="A59" s="370"/>
      <c r="B59" s="371"/>
      <c r="C59" s="371"/>
      <c r="D59" s="371"/>
      <c r="E59" s="371"/>
      <c r="F59" s="371"/>
      <c r="G59" s="371"/>
      <c r="H59" s="371"/>
      <c r="I59" s="371"/>
      <c r="J59" s="372"/>
    </row>
    <row r="60" spans="1:14" ht="32.4" customHeight="1">
      <c r="A60" s="373" t="s">
        <v>20</v>
      </c>
      <c r="B60" s="238" t="s">
        <v>21</v>
      </c>
      <c r="C60" s="357">
        <f>'2022 අයවැය'!E1143</f>
        <v>30000000</v>
      </c>
      <c r="D60" s="318">
        <f>'2022 අයවැය'!E1168</f>
        <v>100000</v>
      </c>
      <c r="E60" s="318">
        <f>'2022 අයවැය'!E1201</f>
        <v>10000000</v>
      </c>
      <c r="F60" s="318">
        <f>'2022 අයවැය'!E1236</f>
        <v>0</v>
      </c>
      <c r="G60" s="318">
        <f>'2022 අයවැය'!E1270</f>
        <v>46410000</v>
      </c>
      <c r="H60" s="324">
        <f>'2022 අයවැය'!E1303</f>
        <v>0</v>
      </c>
      <c r="I60" s="345">
        <f>SUM(C60:H61)</f>
        <v>86510000</v>
      </c>
      <c r="J60" s="381"/>
    </row>
    <row r="61" spans="1:14" ht="30.6" customHeight="1" thickBot="1">
      <c r="A61" s="374"/>
      <c r="B61" s="239" t="s">
        <v>275</v>
      </c>
      <c r="C61" s="375"/>
      <c r="D61" s="319"/>
      <c r="E61" s="319"/>
      <c r="F61" s="319"/>
      <c r="G61" s="319"/>
      <c r="H61" s="325"/>
      <c r="I61" s="346"/>
      <c r="J61" s="382"/>
    </row>
    <row r="62" spans="1:14">
      <c r="A62" s="383"/>
      <c r="B62" s="245" t="s">
        <v>0</v>
      </c>
      <c r="C62" s="376">
        <f t="shared" ref="C62:I62" si="3">C60</f>
        <v>30000000</v>
      </c>
      <c r="D62" s="376">
        <f t="shared" si="3"/>
        <v>100000</v>
      </c>
      <c r="E62" s="376">
        <f t="shared" si="3"/>
        <v>10000000</v>
      </c>
      <c r="F62" s="376">
        <f t="shared" si="3"/>
        <v>0</v>
      </c>
      <c r="G62" s="385">
        <f t="shared" si="3"/>
        <v>46410000</v>
      </c>
      <c r="H62" s="376">
        <f t="shared" si="3"/>
        <v>0</v>
      </c>
      <c r="I62" s="376">
        <f t="shared" si="3"/>
        <v>86510000</v>
      </c>
      <c r="J62" s="378"/>
    </row>
    <row r="63" spans="1:14" ht="15.6" thickBot="1">
      <c r="A63" s="384"/>
      <c r="B63" s="246" t="s">
        <v>257</v>
      </c>
      <c r="C63" s="377"/>
      <c r="D63" s="377"/>
      <c r="E63" s="377"/>
      <c r="F63" s="377"/>
      <c r="G63" s="386"/>
      <c r="H63" s="377"/>
      <c r="I63" s="377"/>
      <c r="J63" s="379"/>
    </row>
    <row r="64" spans="1:14" s="5" customFormat="1" ht="10.199999999999999" customHeight="1" thickBot="1">
      <c r="B64" s="236"/>
      <c r="C64" s="7"/>
      <c r="D64" s="7"/>
      <c r="E64" s="7"/>
      <c r="F64" s="7"/>
      <c r="G64" s="7"/>
      <c r="H64" s="7"/>
      <c r="I64" s="7"/>
      <c r="J64" s="237"/>
    </row>
    <row r="65" spans="1:15" ht="10.95" customHeight="1">
      <c r="A65" s="361"/>
      <c r="B65" s="362"/>
      <c r="C65" s="362"/>
      <c r="D65" s="362"/>
      <c r="E65" s="362"/>
      <c r="F65" s="362"/>
      <c r="G65" s="362"/>
      <c r="H65" s="362"/>
      <c r="I65" s="362"/>
      <c r="J65" s="363"/>
    </row>
    <row r="66" spans="1:15" ht="20.399999999999999">
      <c r="A66" s="364" t="s">
        <v>839</v>
      </c>
      <c r="B66" s="365"/>
      <c r="C66" s="365"/>
      <c r="D66" s="365"/>
      <c r="E66" s="365"/>
      <c r="F66" s="365"/>
      <c r="G66" s="365"/>
      <c r="H66" s="365"/>
      <c r="I66" s="365"/>
      <c r="J66" s="366"/>
      <c r="L66" s="4">
        <f>I62</f>
        <v>86510000</v>
      </c>
    </row>
    <row r="67" spans="1:15" ht="20.399999999999999">
      <c r="A67" s="380" t="s">
        <v>840</v>
      </c>
      <c r="B67" s="368"/>
      <c r="C67" s="368"/>
      <c r="D67" s="368"/>
      <c r="E67" s="368"/>
      <c r="F67" s="368"/>
      <c r="G67" s="368"/>
      <c r="H67" s="368"/>
      <c r="I67" s="368"/>
      <c r="J67" s="369"/>
      <c r="L67" s="4">
        <f>I73</f>
        <v>86550000</v>
      </c>
    </row>
    <row r="68" spans="1:15" ht="4.95" customHeight="1" thickBot="1">
      <c r="A68" s="387"/>
      <c r="B68" s="388"/>
      <c r="C68" s="388"/>
      <c r="D68" s="388"/>
      <c r="E68" s="388"/>
      <c r="F68" s="388"/>
      <c r="G68" s="388"/>
      <c r="H68" s="388"/>
      <c r="I68" s="388"/>
      <c r="J68" s="389"/>
    </row>
    <row r="69" spans="1:15" ht="30.6" customHeight="1">
      <c r="A69" s="335" t="s">
        <v>22</v>
      </c>
      <c r="B69" s="8" t="s">
        <v>473</v>
      </c>
      <c r="C69" s="391">
        <f>'2022 අයවැය'!E1349</f>
        <v>30700000</v>
      </c>
      <c r="D69" s="391">
        <f>'2022 අයවැය'!E1365</f>
        <v>400000</v>
      </c>
      <c r="E69" s="391">
        <f>'2022 අයවැය'!E1412</f>
        <v>14400000</v>
      </c>
      <c r="F69" s="391">
        <f>'2022 අයවැය'!E1428</f>
        <v>200000</v>
      </c>
      <c r="G69" s="391">
        <f>'2022 අයවැය'!E1460</f>
        <v>35000000</v>
      </c>
      <c r="H69" s="393">
        <f>'2022 අයවැය'!E1494</f>
        <v>650000</v>
      </c>
      <c r="I69" s="395">
        <f>SUM(C69:H70)</f>
        <v>81350000</v>
      </c>
      <c r="J69" s="381"/>
      <c r="L69" s="4">
        <f>L66-L67</f>
        <v>-40000</v>
      </c>
      <c r="O69" s="4">
        <f>I44+I62</f>
        <v>170647361.73000002</v>
      </c>
    </row>
    <row r="70" spans="1:15" ht="20.399999999999999" customHeight="1">
      <c r="A70" s="390"/>
      <c r="B70" s="47" t="s">
        <v>277</v>
      </c>
      <c r="C70" s="392"/>
      <c r="D70" s="392"/>
      <c r="E70" s="392"/>
      <c r="F70" s="392"/>
      <c r="G70" s="392"/>
      <c r="H70" s="394"/>
      <c r="I70" s="396"/>
      <c r="J70" s="397"/>
    </row>
    <row r="71" spans="1:15" ht="29.4" customHeight="1">
      <c r="A71" s="407" t="s">
        <v>23</v>
      </c>
      <c r="B71" s="9" t="s">
        <v>728</v>
      </c>
      <c r="C71" s="408">
        <f>'2022 අයවැය'!E1518</f>
        <v>0</v>
      </c>
      <c r="D71" s="408">
        <f>'2022 අයවැය'!E1534</f>
        <v>400000</v>
      </c>
      <c r="E71" s="408">
        <f>'2022 අයවැය'!E1550</f>
        <v>0</v>
      </c>
      <c r="F71" s="408">
        <f>'2022 අයවැය'!E1567</f>
        <v>0</v>
      </c>
      <c r="G71" s="408">
        <f>'2022 අයවැය'!E1584</f>
        <v>4800000</v>
      </c>
      <c r="H71" s="398">
        <f>'2022 අයවැය'!E1599</f>
        <v>0</v>
      </c>
      <c r="I71" s="400">
        <f>SUM(C71:H72)</f>
        <v>5200000</v>
      </c>
      <c r="J71" s="402"/>
    </row>
    <row r="72" spans="1:15" ht="33" thickBot="1">
      <c r="A72" s="336"/>
      <c r="B72" s="48" t="s">
        <v>278</v>
      </c>
      <c r="C72" s="409"/>
      <c r="D72" s="409"/>
      <c r="E72" s="409"/>
      <c r="F72" s="409"/>
      <c r="G72" s="409"/>
      <c r="H72" s="399"/>
      <c r="I72" s="401"/>
      <c r="J72" s="382"/>
    </row>
    <row r="73" spans="1:15" ht="14.4" customHeight="1">
      <c r="A73" s="403"/>
      <c r="B73" s="243" t="s">
        <v>740</v>
      </c>
      <c r="C73" s="405">
        <f t="shared" ref="C73:H73" si="4">SUM(C69:C72)</f>
        <v>30700000</v>
      </c>
      <c r="D73" s="405">
        <f t="shared" si="4"/>
        <v>800000</v>
      </c>
      <c r="E73" s="405">
        <f t="shared" si="4"/>
        <v>14400000</v>
      </c>
      <c r="F73" s="405">
        <f t="shared" si="4"/>
        <v>200000</v>
      </c>
      <c r="G73" s="405">
        <f t="shared" si="4"/>
        <v>39800000</v>
      </c>
      <c r="H73" s="405">
        <f t="shared" si="4"/>
        <v>650000</v>
      </c>
      <c r="I73" s="405">
        <f>I69+I71</f>
        <v>86550000</v>
      </c>
      <c r="J73" s="378"/>
    </row>
    <row r="74" spans="1:15" ht="16.8" thickBot="1">
      <c r="A74" s="404"/>
      <c r="B74" s="244" t="s">
        <v>257</v>
      </c>
      <c r="C74" s="406"/>
      <c r="D74" s="406"/>
      <c r="E74" s="406"/>
      <c r="F74" s="406"/>
      <c r="G74" s="406"/>
      <c r="H74" s="406"/>
      <c r="I74" s="406"/>
      <c r="J74" s="379"/>
      <c r="L74" s="4">
        <f>I73+I44</f>
        <v>170687361.73000002</v>
      </c>
    </row>
    <row r="75" spans="1:15" s="5" customFormat="1" ht="8.4" customHeight="1" thickBot="1">
      <c r="A75" s="235"/>
      <c r="B75" s="240"/>
      <c r="C75" s="7"/>
      <c r="D75" s="7"/>
      <c r="E75" s="7"/>
      <c r="F75" s="7"/>
      <c r="G75" s="7"/>
      <c r="H75" s="7"/>
      <c r="I75" s="7"/>
      <c r="J75" s="237"/>
    </row>
    <row r="76" spans="1:15" ht="7.95" customHeight="1">
      <c r="A76" s="414"/>
      <c r="B76" s="415"/>
      <c r="C76" s="415"/>
      <c r="D76" s="415"/>
      <c r="E76" s="415"/>
      <c r="F76" s="415"/>
      <c r="G76" s="415"/>
      <c r="H76" s="415"/>
      <c r="I76" s="415"/>
      <c r="J76" s="416"/>
    </row>
    <row r="77" spans="1:15" ht="12.6" customHeight="1">
      <c r="A77" s="417" t="s">
        <v>279</v>
      </c>
      <c r="B77" s="418"/>
      <c r="C77" s="418"/>
      <c r="D77" s="418"/>
      <c r="E77" s="418"/>
      <c r="F77" s="418"/>
      <c r="G77" s="418"/>
      <c r="H77" s="418"/>
      <c r="I77" s="418"/>
      <c r="J77" s="419"/>
    </row>
    <row r="78" spans="1:15" ht="10.95" customHeight="1" thickBot="1">
      <c r="A78" s="420"/>
      <c r="B78" s="421"/>
      <c r="C78" s="421"/>
      <c r="D78" s="421"/>
      <c r="E78" s="421"/>
      <c r="F78" s="421"/>
      <c r="G78" s="421"/>
      <c r="H78" s="421"/>
      <c r="I78" s="421"/>
      <c r="J78" s="422"/>
    </row>
    <row r="79" spans="1:15" ht="16.8">
      <c r="A79" s="423"/>
      <c r="B79" s="241" t="s">
        <v>740</v>
      </c>
      <c r="C79" s="410">
        <f t="shared" ref="C79:H79" si="5">C62-C73</f>
        <v>-700000</v>
      </c>
      <c r="D79" s="410">
        <f t="shared" si="5"/>
        <v>-700000</v>
      </c>
      <c r="E79" s="410">
        <f t="shared" si="5"/>
        <v>-4400000</v>
      </c>
      <c r="F79" s="410">
        <f t="shared" si="5"/>
        <v>-200000</v>
      </c>
      <c r="G79" s="410">
        <f t="shared" si="5"/>
        <v>6610000</v>
      </c>
      <c r="H79" s="410">
        <f t="shared" si="5"/>
        <v>-650000</v>
      </c>
      <c r="I79" s="410">
        <f>I52+I62-I73</f>
        <v>8140.9599999934435</v>
      </c>
      <c r="J79" s="412"/>
    </row>
    <row r="80" spans="1:15" ht="24" customHeight="1" thickBot="1">
      <c r="A80" s="424"/>
      <c r="B80" s="242" t="s">
        <v>257</v>
      </c>
      <c r="C80" s="411"/>
      <c r="D80" s="411"/>
      <c r="E80" s="411"/>
      <c r="F80" s="411"/>
      <c r="G80" s="411"/>
      <c r="H80" s="411"/>
      <c r="I80" s="411"/>
      <c r="J80" s="413"/>
      <c r="L80" s="4"/>
    </row>
  </sheetData>
  <mergeCells count="240">
    <mergeCell ref="G79:G80"/>
    <mergeCell ref="H79:H80"/>
    <mergeCell ref="I79:I80"/>
    <mergeCell ref="J79:J80"/>
    <mergeCell ref="I73:I74"/>
    <mergeCell ref="J73:J74"/>
    <mergeCell ref="A76:J76"/>
    <mergeCell ref="A77:J77"/>
    <mergeCell ref="A78:J78"/>
    <mergeCell ref="A79:A80"/>
    <mergeCell ref="C79:C80"/>
    <mergeCell ref="D79:D80"/>
    <mergeCell ref="E79:E80"/>
    <mergeCell ref="F79:F80"/>
    <mergeCell ref="H71:H72"/>
    <mergeCell ref="I71:I72"/>
    <mergeCell ref="J71:J72"/>
    <mergeCell ref="A73:A74"/>
    <mergeCell ref="C73:C74"/>
    <mergeCell ref="D73:D74"/>
    <mergeCell ref="E73:E74"/>
    <mergeCell ref="F73:F74"/>
    <mergeCell ref="G73:G74"/>
    <mergeCell ref="H73:H74"/>
    <mergeCell ref="A71:A72"/>
    <mergeCell ref="C71:C72"/>
    <mergeCell ref="D71:D72"/>
    <mergeCell ref="E71:E72"/>
    <mergeCell ref="F71:F72"/>
    <mergeCell ref="G71:G72"/>
    <mergeCell ref="A68:J68"/>
    <mergeCell ref="A69:A70"/>
    <mergeCell ref="C69:C70"/>
    <mergeCell ref="D69:D70"/>
    <mergeCell ref="E69:E70"/>
    <mergeCell ref="F69:F70"/>
    <mergeCell ref="G69:G70"/>
    <mergeCell ref="H69:H70"/>
    <mergeCell ref="I69:I70"/>
    <mergeCell ref="J69:J70"/>
    <mergeCell ref="H62:H63"/>
    <mergeCell ref="I62:I63"/>
    <mergeCell ref="J62:J63"/>
    <mergeCell ref="A65:J65"/>
    <mergeCell ref="A66:J66"/>
    <mergeCell ref="A67:J67"/>
    <mergeCell ref="G60:G61"/>
    <mergeCell ref="H60:H61"/>
    <mergeCell ref="I60:I61"/>
    <mergeCell ref="J60:J61"/>
    <mergeCell ref="A62:A63"/>
    <mergeCell ref="C62:C63"/>
    <mergeCell ref="D62:D63"/>
    <mergeCell ref="E62:E63"/>
    <mergeCell ref="F62:F63"/>
    <mergeCell ref="G62:G63"/>
    <mergeCell ref="A56:J56"/>
    <mergeCell ref="A57:J57"/>
    <mergeCell ref="A58:J58"/>
    <mergeCell ref="A59:J59"/>
    <mergeCell ref="A60:A61"/>
    <mergeCell ref="C60:C61"/>
    <mergeCell ref="D60:D61"/>
    <mergeCell ref="E60:E61"/>
    <mergeCell ref="F60:F61"/>
    <mergeCell ref="J50:J51"/>
    <mergeCell ref="M50:M51"/>
    <mergeCell ref="A52:A53"/>
    <mergeCell ref="C52:C53"/>
    <mergeCell ref="D52:D53"/>
    <mergeCell ref="E52:E53"/>
    <mergeCell ref="F52:F53"/>
    <mergeCell ref="G52:G53"/>
    <mergeCell ref="H52:H53"/>
    <mergeCell ref="I52:I53"/>
    <mergeCell ref="J52:J53"/>
    <mergeCell ref="H44:H45"/>
    <mergeCell ref="I44:I45"/>
    <mergeCell ref="J44:J45"/>
    <mergeCell ref="A47:J47"/>
    <mergeCell ref="A48:J48"/>
    <mergeCell ref="A49:J49"/>
    <mergeCell ref="A44:A45"/>
    <mergeCell ref="C44:C45"/>
    <mergeCell ref="D44:D45"/>
    <mergeCell ref="E44:E45"/>
    <mergeCell ref="F44:F45"/>
    <mergeCell ref="G44:G45"/>
    <mergeCell ref="A42:A43"/>
    <mergeCell ref="C42:C43"/>
    <mergeCell ref="D42:D43"/>
    <mergeCell ref="E42:E43"/>
    <mergeCell ref="F42:F43"/>
    <mergeCell ref="G42:G43"/>
    <mergeCell ref="H42:H43"/>
    <mergeCell ref="I42:I43"/>
    <mergeCell ref="J42:J43"/>
    <mergeCell ref="A40:A41"/>
    <mergeCell ref="C40:C41"/>
    <mergeCell ref="D40:D41"/>
    <mergeCell ref="E40:E41"/>
    <mergeCell ref="F40:F41"/>
    <mergeCell ref="G40:G41"/>
    <mergeCell ref="H40:H41"/>
    <mergeCell ref="I40:I41"/>
    <mergeCell ref="J40:J41"/>
    <mergeCell ref="H36:H37"/>
    <mergeCell ref="I36:I37"/>
    <mergeCell ref="J36:J37"/>
    <mergeCell ref="A38:A39"/>
    <mergeCell ref="C38:C39"/>
    <mergeCell ref="D38:D39"/>
    <mergeCell ref="E38:E39"/>
    <mergeCell ref="F38:F39"/>
    <mergeCell ref="G38:G39"/>
    <mergeCell ref="H38:H39"/>
    <mergeCell ref="A36:A37"/>
    <mergeCell ref="C36:C37"/>
    <mergeCell ref="D36:D37"/>
    <mergeCell ref="E36:E37"/>
    <mergeCell ref="F36:F37"/>
    <mergeCell ref="G36:G37"/>
    <mergeCell ref="I38:I39"/>
    <mergeCell ref="J38:J39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A23:J23"/>
    <mergeCell ref="A24:J24"/>
    <mergeCell ref="A25:J25"/>
    <mergeCell ref="J26:J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H14:H15"/>
    <mergeCell ref="I14:I15"/>
    <mergeCell ref="J14:J15"/>
    <mergeCell ref="A16:A17"/>
    <mergeCell ref="C16:C17"/>
    <mergeCell ref="D16:D17"/>
    <mergeCell ref="E16:E17"/>
    <mergeCell ref="F16:F17"/>
    <mergeCell ref="G16:G17"/>
    <mergeCell ref="H16:H17"/>
    <mergeCell ref="A14:A15"/>
    <mergeCell ref="C14:C15"/>
    <mergeCell ref="D14:D15"/>
    <mergeCell ref="E14:E15"/>
    <mergeCell ref="F14:F15"/>
    <mergeCell ref="G14:G15"/>
    <mergeCell ref="I16:I17"/>
    <mergeCell ref="J16:J17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A1:J1"/>
    <mergeCell ref="A2:J2"/>
    <mergeCell ref="A3:J3"/>
    <mergeCell ref="J4:J5"/>
    <mergeCell ref="A6:A7"/>
    <mergeCell ref="C6:C7"/>
    <mergeCell ref="D6:D7"/>
    <mergeCell ref="E6:E7"/>
    <mergeCell ref="F6:F7"/>
    <mergeCell ref="G6:G7"/>
    <mergeCell ref="H6:H7"/>
    <mergeCell ref="I6:I7"/>
    <mergeCell ref="J6:J7"/>
  </mergeCells>
  <pageMargins left="0.7" right="0" top="0.75" bottom="0.6330000000000000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0"/>
  <sheetViews>
    <sheetView view="pageLayout" topLeftCell="A781" zoomScaleNormal="100" workbookViewId="0">
      <selection activeCell="B797" sqref="B797:B798"/>
    </sheetView>
  </sheetViews>
  <sheetFormatPr defaultRowHeight="13.2"/>
  <cols>
    <col min="1" max="1" width="6.88671875" style="25" customWidth="1"/>
    <col min="2" max="2" width="44.5546875" style="25" customWidth="1"/>
    <col min="3" max="3" width="14.44140625" style="26" customWidth="1"/>
    <col min="4" max="4" width="14" style="26" customWidth="1"/>
    <col min="5" max="5" width="14.44140625" style="26" customWidth="1"/>
    <col min="6" max="6" width="14.5546875" style="10" bestFit="1" customWidth="1"/>
    <col min="7" max="7" width="19.5546875" style="10" customWidth="1"/>
    <col min="8" max="8" width="16.109375" style="10" bestFit="1" customWidth="1"/>
    <col min="9" max="252" width="8.88671875" style="10"/>
    <col min="253" max="253" width="7.88671875" style="10" customWidth="1"/>
    <col min="254" max="254" width="44.44140625" style="10" customWidth="1"/>
    <col min="255" max="257" width="14.6640625" style="10" customWidth="1"/>
    <col min="258" max="259" width="15" style="10" bestFit="1" customWidth="1"/>
    <col min="260" max="508" width="8.88671875" style="10"/>
    <col min="509" max="509" width="7.88671875" style="10" customWidth="1"/>
    <col min="510" max="510" width="44.44140625" style="10" customWidth="1"/>
    <col min="511" max="513" width="14.6640625" style="10" customWidth="1"/>
    <col min="514" max="515" width="15" style="10" bestFit="1" customWidth="1"/>
    <col min="516" max="764" width="8.88671875" style="10"/>
    <col min="765" max="765" width="7.88671875" style="10" customWidth="1"/>
    <col min="766" max="766" width="44.44140625" style="10" customWidth="1"/>
    <col min="767" max="769" width="14.6640625" style="10" customWidth="1"/>
    <col min="770" max="771" width="15" style="10" bestFit="1" customWidth="1"/>
    <col min="772" max="1020" width="8.88671875" style="10"/>
    <col min="1021" max="1021" width="7.88671875" style="10" customWidth="1"/>
    <col min="1022" max="1022" width="44.44140625" style="10" customWidth="1"/>
    <col min="1023" max="1025" width="14.6640625" style="10" customWidth="1"/>
    <col min="1026" max="1027" width="15" style="10" bestFit="1" customWidth="1"/>
    <col min="1028" max="1276" width="8.88671875" style="10"/>
    <col min="1277" max="1277" width="7.88671875" style="10" customWidth="1"/>
    <col min="1278" max="1278" width="44.44140625" style="10" customWidth="1"/>
    <col min="1279" max="1281" width="14.6640625" style="10" customWidth="1"/>
    <col min="1282" max="1283" width="15" style="10" bestFit="1" customWidth="1"/>
    <col min="1284" max="1532" width="8.88671875" style="10"/>
    <col min="1533" max="1533" width="7.88671875" style="10" customWidth="1"/>
    <col min="1534" max="1534" width="44.44140625" style="10" customWidth="1"/>
    <col min="1535" max="1537" width="14.6640625" style="10" customWidth="1"/>
    <col min="1538" max="1539" width="15" style="10" bestFit="1" customWidth="1"/>
    <col min="1540" max="1788" width="8.88671875" style="10"/>
    <col min="1789" max="1789" width="7.88671875" style="10" customWidth="1"/>
    <col min="1790" max="1790" width="44.44140625" style="10" customWidth="1"/>
    <col min="1791" max="1793" width="14.6640625" style="10" customWidth="1"/>
    <col min="1794" max="1795" width="15" style="10" bestFit="1" customWidth="1"/>
    <col min="1796" max="2044" width="8.88671875" style="10"/>
    <col min="2045" max="2045" width="7.88671875" style="10" customWidth="1"/>
    <col min="2046" max="2046" width="44.44140625" style="10" customWidth="1"/>
    <col min="2047" max="2049" width="14.6640625" style="10" customWidth="1"/>
    <col min="2050" max="2051" width="15" style="10" bestFit="1" customWidth="1"/>
    <col min="2052" max="2300" width="8.88671875" style="10"/>
    <col min="2301" max="2301" width="7.88671875" style="10" customWidth="1"/>
    <col min="2302" max="2302" width="44.44140625" style="10" customWidth="1"/>
    <col min="2303" max="2305" width="14.6640625" style="10" customWidth="1"/>
    <col min="2306" max="2307" width="15" style="10" bestFit="1" customWidth="1"/>
    <col min="2308" max="2556" width="8.88671875" style="10"/>
    <col min="2557" max="2557" width="7.88671875" style="10" customWidth="1"/>
    <col min="2558" max="2558" width="44.44140625" style="10" customWidth="1"/>
    <col min="2559" max="2561" width="14.6640625" style="10" customWidth="1"/>
    <col min="2562" max="2563" width="15" style="10" bestFit="1" customWidth="1"/>
    <col min="2564" max="2812" width="8.88671875" style="10"/>
    <col min="2813" max="2813" width="7.88671875" style="10" customWidth="1"/>
    <col min="2814" max="2814" width="44.44140625" style="10" customWidth="1"/>
    <col min="2815" max="2817" width="14.6640625" style="10" customWidth="1"/>
    <col min="2818" max="2819" width="15" style="10" bestFit="1" customWidth="1"/>
    <col min="2820" max="3068" width="8.88671875" style="10"/>
    <col min="3069" max="3069" width="7.88671875" style="10" customWidth="1"/>
    <col min="3070" max="3070" width="44.44140625" style="10" customWidth="1"/>
    <col min="3071" max="3073" width="14.6640625" style="10" customWidth="1"/>
    <col min="3074" max="3075" width="15" style="10" bestFit="1" customWidth="1"/>
    <col min="3076" max="3324" width="8.88671875" style="10"/>
    <col min="3325" max="3325" width="7.88671875" style="10" customWidth="1"/>
    <col min="3326" max="3326" width="44.44140625" style="10" customWidth="1"/>
    <col min="3327" max="3329" width="14.6640625" style="10" customWidth="1"/>
    <col min="3330" max="3331" width="15" style="10" bestFit="1" customWidth="1"/>
    <col min="3332" max="3580" width="8.88671875" style="10"/>
    <col min="3581" max="3581" width="7.88671875" style="10" customWidth="1"/>
    <col min="3582" max="3582" width="44.44140625" style="10" customWidth="1"/>
    <col min="3583" max="3585" width="14.6640625" style="10" customWidth="1"/>
    <col min="3586" max="3587" width="15" style="10" bestFit="1" customWidth="1"/>
    <col min="3588" max="3836" width="8.88671875" style="10"/>
    <col min="3837" max="3837" width="7.88671875" style="10" customWidth="1"/>
    <col min="3838" max="3838" width="44.44140625" style="10" customWidth="1"/>
    <col min="3839" max="3841" width="14.6640625" style="10" customWidth="1"/>
    <col min="3842" max="3843" width="15" style="10" bestFit="1" customWidth="1"/>
    <col min="3844" max="4092" width="8.88671875" style="10"/>
    <col min="4093" max="4093" width="7.88671875" style="10" customWidth="1"/>
    <col min="4094" max="4094" width="44.44140625" style="10" customWidth="1"/>
    <col min="4095" max="4097" width="14.6640625" style="10" customWidth="1"/>
    <col min="4098" max="4099" width="15" style="10" bestFit="1" customWidth="1"/>
    <col min="4100" max="4348" width="8.88671875" style="10"/>
    <col min="4349" max="4349" width="7.88671875" style="10" customWidth="1"/>
    <col min="4350" max="4350" width="44.44140625" style="10" customWidth="1"/>
    <col min="4351" max="4353" width="14.6640625" style="10" customWidth="1"/>
    <col min="4354" max="4355" width="15" style="10" bestFit="1" customWidth="1"/>
    <col min="4356" max="4604" width="8.88671875" style="10"/>
    <col min="4605" max="4605" width="7.88671875" style="10" customWidth="1"/>
    <col min="4606" max="4606" width="44.44140625" style="10" customWidth="1"/>
    <col min="4607" max="4609" width="14.6640625" style="10" customWidth="1"/>
    <col min="4610" max="4611" width="15" style="10" bestFit="1" customWidth="1"/>
    <col min="4612" max="4860" width="8.88671875" style="10"/>
    <col min="4861" max="4861" width="7.88671875" style="10" customWidth="1"/>
    <col min="4862" max="4862" width="44.44140625" style="10" customWidth="1"/>
    <col min="4863" max="4865" width="14.6640625" style="10" customWidth="1"/>
    <col min="4866" max="4867" width="15" style="10" bestFit="1" customWidth="1"/>
    <col min="4868" max="5116" width="8.88671875" style="10"/>
    <col min="5117" max="5117" width="7.88671875" style="10" customWidth="1"/>
    <col min="5118" max="5118" width="44.44140625" style="10" customWidth="1"/>
    <col min="5119" max="5121" width="14.6640625" style="10" customWidth="1"/>
    <col min="5122" max="5123" width="15" style="10" bestFit="1" customWidth="1"/>
    <col min="5124" max="5372" width="8.88671875" style="10"/>
    <col min="5373" max="5373" width="7.88671875" style="10" customWidth="1"/>
    <col min="5374" max="5374" width="44.44140625" style="10" customWidth="1"/>
    <col min="5375" max="5377" width="14.6640625" style="10" customWidth="1"/>
    <col min="5378" max="5379" width="15" style="10" bestFit="1" customWidth="1"/>
    <col min="5380" max="5628" width="8.88671875" style="10"/>
    <col min="5629" max="5629" width="7.88671875" style="10" customWidth="1"/>
    <col min="5630" max="5630" width="44.44140625" style="10" customWidth="1"/>
    <col min="5631" max="5633" width="14.6640625" style="10" customWidth="1"/>
    <col min="5634" max="5635" width="15" style="10" bestFit="1" customWidth="1"/>
    <col min="5636" max="5884" width="8.88671875" style="10"/>
    <col min="5885" max="5885" width="7.88671875" style="10" customWidth="1"/>
    <col min="5886" max="5886" width="44.44140625" style="10" customWidth="1"/>
    <col min="5887" max="5889" width="14.6640625" style="10" customWidth="1"/>
    <col min="5890" max="5891" width="15" style="10" bestFit="1" customWidth="1"/>
    <col min="5892" max="6140" width="8.88671875" style="10"/>
    <col min="6141" max="6141" width="7.88671875" style="10" customWidth="1"/>
    <col min="6142" max="6142" width="44.44140625" style="10" customWidth="1"/>
    <col min="6143" max="6145" width="14.6640625" style="10" customWidth="1"/>
    <col min="6146" max="6147" width="15" style="10" bestFit="1" customWidth="1"/>
    <col min="6148" max="6396" width="8.88671875" style="10"/>
    <col min="6397" max="6397" width="7.88671875" style="10" customWidth="1"/>
    <col min="6398" max="6398" width="44.44140625" style="10" customWidth="1"/>
    <col min="6399" max="6401" width="14.6640625" style="10" customWidth="1"/>
    <col min="6402" max="6403" width="15" style="10" bestFit="1" customWidth="1"/>
    <col min="6404" max="6652" width="8.88671875" style="10"/>
    <col min="6653" max="6653" width="7.88671875" style="10" customWidth="1"/>
    <col min="6654" max="6654" width="44.44140625" style="10" customWidth="1"/>
    <col min="6655" max="6657" width="14.6640625" style="10" customWidth="1"/>
    <col min="6658" max="6659" width="15" style="10" bestFit="1" customWidth="1"/>
    <col min="6660" max="6908" width="8.88671875" style="10"/>
    <col min="6909" max="6909" width="7.88671875" style="10" customWidth="1"/>
    <col min="6910" max="6910" width="44.44140625" style="10" customWidth="1"/>
    <col min="6911" max="6913" width="14.6640625" style="10" customWidth="1"/>
    <col min="6914" max="6915" width="15" style="10" bestFit="1" customWidth="1"/>
    <col min="6916" max="7164" width="8.88671875" style="10"/>
    <col min="7165" max="7165" width="7.88671875" style="10" customWidth="1"/>
    <col min="7166" max="7166" width="44.44140625" style="10" customWidth="1"/>
    <col min="7167" max="7169" width="14.6640625" style="10" customWidth="1"/>
    <col min="7170" max="7171" width="15" style="10" bestFit="1" customWidth="1"/>
    <col min="7172" max="7420" width="8.88671875" style="10"/>
    <col min="7421" max="7421" width="7.88671875" style="10" customWidth="1"/>
    <col min="7422" max="7422" width="44.44140625" style="10" customWidth="1"/>
    <col min="7423" max="7425" width="14.6640625" style="10" customWidth="1"/>
    <col min="7426" max="7427" width="15" style="10" bestFit="1" customWidth="1"/>
    <col min="7428" max="7676" width="8.88671875" style="10"/>
    <col min="7677" max="7677" width="7.88671875" style="10" customWidth="1"/>
    <col min="7678" max="7678" width="44.44140625" style="10" customWidth="1"/>
    <col min="7679" max="7681" width="14.6640625" style="10" customWidth="1"/>
    <col min="7682" max="7683" width="15" style="10" bestFit="1" customWidth="1"/>
    <col min="7684" max="7932" width="8.88671875" style="10"/>
    <col min="7933" max="7933" width="7.88671875" style="10" customWidth="1"/>
    <col min="7934" max="7934" width="44.44140625" style="10" customWidth="1"/>
    <col min="7935" max="7937" width="14.6640625" style="10" customWidth="1"/>
    <col min="7938" max="7939" width="15" style="10" bestFit="1" customWidth="1"/>
    <col min="7940" max="8188" width="8.88671875" style="10"/>
    <col min="8189" max="8189" width="7.88671875" style="10" customWidth="1"/>
    <col min="8190" max="8190" width="44.44140625" style="10" customWidth="1"/>
    <col min="8191" max="8193" width="14.6640625" style="10" customWidth="1"/>
    <col min="8194" max="8195" width="15" style="10" bestFit="1" customWidth="1"/>
    <col min="8196" max="8444" width="8.88671875" style="10"/>
    <col min="8445" max="8445" width="7.88671875" style="10" customWidth="1"/>
    <col min="8446" max="8446" width="44.44140625" style="10" customWidth="1"/>
    <col min="8447" max="8449" width="14.6640625" style="10" customWidth="1"/>
    <col min="8450" max="8451" width="15" style="10" bestFit="1" customWidth="1"/>
    <col min="8452" max="8700" width="8.88671875" style="10"/>
    <col min="8701" max="8701" width="7.88671875" style="10" customWidth="1"/>
    <col min="8702" max="8702" width="44.44140625" style="10" customWidth="1"/>
    <col min="8703" max="8705" width="14.6640625" style="10" customWidth="1"/>
    <col min="8706" max="8707" width="15" style="10" bestFit="1" customWidth="1"/>
    <col min="8708" max="8956" width="8.88671875" style="10"/>
    <col min="8957" max="8957" width="7.88671875" style="10" customWidth="1"/>
    <col min="8958" max="8958" width="44.44140625" style="10" customWidth="1"/>
    <col min="8959" max="8961" width="14.6640625" style="10" customWidth="1"/>
    <col min="8962" max="8963" width="15" style="10" bestFit="1" customWidth="1"/>
    <col min="8964" max="9212" width="8.88671875" style="10"/>
    <col min="9213" max="9213" width="7.88671875" style="10" customWidth="1"/>
    <col min="9214" max="9214" width="44.44140625" style="10" customWidth="1"/>
    <col min="9215" max="9217" width="14.6640625" style="10" customWidth="1"/>
    <col min="9218" max="9219" width="15" style="10" bestFit="1" customWidth="1"/>
    <col min="9220" max="9468" width="8.88671875" style="10"/>
    <col min="9469" max="9469" width="7.88671875" style="10" customWidth="1"/>
    <col min="9470" max="9470" width="44.44140625" style="10" customWidth="1"/>
    <col min="9471" max="9473" width="14.6640625" style="10" customWidth="1"/>
    <col min="9474" max="9475" width="15" style="10" bestFit="1" customWidth="1"/>
    <col min="9476" max="9724" width="8.88671875" style="10"/>
    <col min="9725" max="9725" width="7.88671875" style="10" customWidth="1"/>
    <col min="9726" max="9726" width="44.44140625" style="10" customWidth="1"/>
    <col min="9727" max="9729" width="14.6640625" style="10" customWidth="1"/>
    <col min="9730" max="9731" width="15" style="10" bestFit="1" customWidth="1"/>
    <col min="9732" max="9980" width="8.88671875" style="10"/>
    <col min="9981" max="9981" width="7.88671875" style="10" customWidth="1"/>
    <col min="9982" max="9982" width="44.44140625" style="10" customWidth="1"/>
    <col min="9983" max="9985" width="14.6640625" style="10" customWidth="1"/>
    <col min="9986" max="9987" width="15" style="10" bestFit="1" customWidth="1"/>
    <col min="9988" max="10236" width="8.88671875" style="10"/>
    <col min="10237" max="10237" width="7.88671875" style="10" customWidth="1"/>
    <col min="10238" max="10238" width="44.44140625" style="10" customWidth="1"/>
    <col min="10239" max="10241" width="14.6640625" style="10" customWidth="1"/>
    <col min="10242" max="10243" width="15" style="10" bestFit="1" customWidth="1"/>
    <col min="10244" max="10492" width="8.88671875" style="10"/>
    <col min="10493" max="10493" width="7.88671875" style="10" customWidth="1"/>
    <col min="10494" max="10494" width="44.44140625" style="10" customWidth="1"/>
    <col min="10495" max="10497" width="14.6640625" style="10" customWidth="1"/>
    <col min="10498" max="10499" width="15" style="10" bestFit="1" customWidth="1"/>
    <col min="10500" max="10748" width="8.88671875" style="10"/>
    <col min="10749" max="10749" width="7.88671875" style="10" customWidth="1"/>
    <col min="10750" max="10750" width="44.44140625" style="10" customWidth="1"/>
    <col min="10751" max="10753" width="14.6640625" style="10" customWidth="1"/>
    <col min="10754" max="10755" width="15" style="10" bestFit="1" customWidth="1"/>
    <col min="10756" max="11004" width="8.88671875" style="10"/>
    <col min="11005" max="11005" width="7.88671875" style="10" customWidth="1"/>
    <col min="11006" max="11006" width="44.44140625" style="10" customWidth="1"/>
    <col min="11007" max="11009" width="14.6640625" style="10" customWidth="1"/>
    <col min="11010" max="11011" width="15" style="10" bestFit="1" customWidth="1"/>
    <col min="11012" max="11260" width="8.88671875" style="10"/>
    <col min="11261" max="11261" width="7.88671875" style="10" customWidth="1"/>
    <col min="11262" max="11262" width="44.44140625" style="10" customWidth="1"/>
    <col min="11263" max="11265" width="14.6640625" style="10" customWidth="1"/>
    <col min="11266" max="11267" width="15" style="10" bestFit="1" customWidth="1"/>
    <col min="11268" max="11516" width="8.88671875" style="10"/>
    <col min="11517" max="11517" width="7.88671875" style="10" customWidth="1"/>
    <col min="11518" max="11518" width="44.44140625" style="10" customWidth="1"/>
    <col min="11519" max="11521" width="14.6640625" style="10" customWidth="1"/>
    <col min="11522" max="11523" width="15" style="10" bestFit="1" customWidth="1"/>
    <col min="11524" max="11772" width="8.88671875" style="10"/>
    <col min="11773" max="11773" width="7.88671875" style="10" customWidth="1"/>
    <col min="11774" max="11774" width="44.44140625" style="10" customWidth="1"/>
    <col min="11775" max="11777" width="14.6640625" style="10" customWidth="1"/>
    <col min="11778" max="11779" width="15" style="10" bestFit="1" customWidth="1"/>
    <col min="11780" max="12028" width="8.88671875" style="10"/>
    <col min="12029" max="12029" width="7.88671875" style="10" customWidth="1"/>
    <col min="12030" max="12030" width="44.44140625" style="10" customWidth="1"/>
    <col min="12031" max="12033" width="14.6640625" style="10" customWidth="1"/>
    <col min="12034" max="12035" width="15" style="10" bestFit="1" customWidth="1"/>
    <col min="12036" max="12284" width="8.88671875" style="10"/>
    <col min="12285" max="12285" width="7.88671875" style="10" customWidth="1"/>
    <col min="12286" max="12286" width="44.44140625" style="10" customWidth="1"/>
    <col min="12287" max="12289" width="14.6640625" style="10" customWidth="1"/>
    <col min="12290" max="12291" width="15" style="10" bestFit="1" customWidth="1"/>
    <col min="12292" max="12540" width="8.88671875" style="10"/>
    <col min="12541" max="12541" width="7.88671875" style="10" customWidth="1"/>
    <col min="12542" max="12542" width="44.44140625" style="10" customWidth="1"/>
    <col min="12543" max="12545" width="14.6640625" style="10" customWidth="1"/>
    <col min="12546" max="12547" width="15" style="10" bestFit="1" customWidth="1"/>
    <col min="12548" max="12796" width="8.88671875" style="10"/>
    <col min="12797" max="12797" width="7.88671875" style="10" customWidth="1"/>
    <col min="12798" max="12798" width="44.44140625" style="10" customWidth="1"/>
    <col min="12799" max="12801" width="14.6640625" style="10" customWidth="1"/>
    <col min="12802" max="12803" width="15" style="10" bestFit="1" customWidth="1"/>
    <col min="12804" max="13052" width="8.88671875" style="10"/>
    <col min="13053" max="13053" width="7.88671875" style="10" customWidth="1"/>
    <col min="13054" max="13054" width="44.44140625" style="10" customWidth="1"/>
    <col min="13055" max="13057" width="14.6640625" style="10" customWidth="1"/>
    <col min="13058" max="13059" width="15" style="10" bestFit="1" customWidth="1"/>
    <col min="13060" max="13308" width="8.88671875" style="10"/>
    <col min="13309" max="13309" width="7.88671875" style="10" customWidth="1"/>
    <col min="13310" max="13310" width="44.44140625" style="10" customWidth="1"/>
    <col min="13311" max="13313" width="14.6640625" style="10" customWidth="1"/>
    <col min="13314" max="13315" width="15" style="10" bestFit="1" customWidth="1"/>
    <col min="13316" max="13564" width="8.88671875" style="10"/>
    <col min="13565" max="13565" width="7.88671875" style="10" customWidth="1"/>
    <col min="13566" max="13566" width="44.44140625" style="10" customWidth="1"/>
    <col min="13567" max="13569" width="14.6640625" style="10" customWidth="1"/>
    <col min="13570" max="13571" width="15" style="10" bestFit="1" customWidth="1"/>
    <col min="13572" max="13820" width="8.88671875" style="10"/>
    <col min="13821" max="13821" width="7.88671875" style="10" customWidth="1"/>
    <col min="13822" max="13822" width="44.44140625" style="10" customWidth="1"/>
    <col min="13823" max="13825" width="14.6640625" style="10" customWidth="1"/>
    <col min="13826" max="13827" width="15" style="10" bestFit="1" customWidth="1"/>
    <col min="13828" max="14076" width="8.88671875" style="10"/>
    <col min="14077" max="14077" width="7.88671875" style="10" customWidth="1"/>
    <col min="14078" max="14078" width="44.44140625" style="10" customWidth="1"/>
    <col min="14079" max="14081" width="14.6640625" style="10" customWidth="1"/>
    <col min="14082" max="14083" width="15" style="10" bestFit="1" customWidth="1"/>
    <col min="14084" max="14332" width="8.88671875" style="10"/>
    <col min="14333" max="14333" width="7.88671875" style="10" customWidth="1"/>
    <col min="14334" max="14334" width="44.44140625" style="10" customWidth="1"/>
    <col min="14335" max="14337" width="14.6640625" style="10" customWidth="1"/>
    <col min="14338" max="14339" width="15" style="10" bestFit="1" customWidth="1"/>
    <col min="14340" max="14588" width="8.88671875" style="10"/>
    <col min="14589" max="14589" width="7.88671875" style="10" customWidth="1"/>
    <col min="14590" max="14590" width="44.44140625" style="10" customWidth="1"/>
    <col min="14591" max="14593" width="14.6640625" style="10" customWidth="1"/>
    <col min="14594" max="14595" width="15" style="10" bestFit="1" customWidth="1"/>
    <col min="14596" max="14844" width="8.88671875" style="10"/>
    <col min="14845" max="14845" width="7.88671875" style="10" customWidth="1"/>
    <col min="14846" max="14846" width="44.44140625" style="10" customWidth="1"/>
    <col min="14847" max="14849" width="14.6640625" style="10" customWidth="1"/>
    <col min="14850" max="14851" width="15" style="10" bestFit="1" customWidth="1"/>
    <col min="14852" max="15100" width="8.88671875" style="10"/>
    <col min="15101" max="15101" width="7.88671875" style="10" customWidth="1"/>
    <col min="15102" max="15102" width="44.44140625" style="10" customWidth="1"/>
    <col min="15103" max="15105" width="14.6640625" style="10" customWidth="1"/>
    <col min="15106" max="15107" width="15" style="10" bestFit="1" customWidth="1"/>
    <col min="15108" max="15356" width="8.88671875" style="10"/>
    <col min="15357" max="15357" width="7.88671875" style="10" customWidth="1"/>
    <col min="15358" max="15358" width="44.44140625" style="10" customWidth="1"/>
    <col min="15359" max="15361" width="14.6640625" style="10" customWidth="1"/>
    <col min="15362" max="15363" width="15" style="10" bestFit="1" customWidth="1"/>
    <col min="15364" max="15612" width="8.88671875" style="10"/>
    <col min="15613" max="15613" width="7.88671875" style="10" customWidth="1"/>
    <col min="15614" max="15614" width="44.44140625" style="10" customWidth="1"/>
    <col min="15615" max="15617" width="14.6640625" style="10" customWidth="1"/>
    <col min="15618" max="15619" width="15" style="10" bestFit="1" customWidth="1"/>
    <col min="15620" max="15868" width="8.88671875" style="10"/>
    <col min="15869" max="15869" width="7.88671875" style="10" customWidth="1"/>
    <col min="15870" max="15870" width="44.44140625" style="10" customWidth="1"/>
    <col min="15871" max="15873" width="14.6640625" style="10" customWidth="1"/>
    <col min="15874" max="15875" width="15" style="10" bestFit="1" customWidth="1"/>
    <col min="15876" max="16124" width="8.88671875" style="10"/>
    <col min="16125" max="16125" width="7.88671875" style="10" customWidth="1"/>
    <col min="16126" max="16126" width="44.44140625" style="10" customWidth="1"/>
    <col min="16127" max="16129" width="14.6640625" style="10" customWidth="1"/>
    <col min="16130" max="16131" width="15" style="10" bestFit="1" customWidth="1"/>
    <col min="16132" max="16384" width="8.88671875" style="10"/>
  </cols>
  <sheetData>
    <row r="1" spans="1:9" ht="24" customHeight="1">
      <c r="A1" s="495" t="s">
        <v>520</v>
      </c>
      <c r="B1" s="496"/>
      <c r="C1" s="496"/>
      <c r="D1" s="496"/>
      <c r="E1" s="497"/>
    </row>
    <row r="2" spans="1:9" ht="21.6" customHeight="1">
      <c r="A2" s="498" t="s">
        <v>280</v>
      </c>
      <c r="B2" s="499"/>
      <c r="C2" s="499"/>
      <c r="D2" s="499"/>
      <c r="E2" s="500"/>
    </row>
    <row r="3" spans="1:9" ht="21.6" customHeight="1">
      <c r="A3" s="451" t="s">
        <v>841</v>
      </c>
      <c r="B3" s="452"/>
      <c r="C3" s="452"/>
      <c r="D3" s="452"/>
      <c r="E3" s="453"/>
    </row>
    <row r="4" spans="1:9" ht="21.6" customHeight="1">
      <c r="A4" s="598">
        <v>1</v>
      </c>
      <c r="B4" s="580"/>
      <c r="C4" s="580"/>
      <c r="D4" s="580"/>
      <c r="E4" s="581"/>
    </row>
    <row r="5" spans="1:9" ht="21.6" customHeight="1">
      <c r="A5" s="451" t="s">
        <v>521</v>
      </c>
      <c r="B5" s="452"/>
      <c r="C5" s="452"/>
      <c r="D5" s="452"/>
      <c r="E5" s="453"/>
    </row>
    <row r="6" spans="1:9" ht="21.6" customHeight="1" thickBot="1">
      <c r="A6" s="599" t="s">
        <v>537</v>
      </c>
      <c r="B6" s="600"/>
      <c r="C6" s="600"/>
      <c r="D6" s="600"/>
      <c r="E6" s="601"/>
      <c r="H6" s="10" t="s">
        <v>509</v>
      </c>
    </row>
    <row r="7" spans="1:9" ht="57.75" customHeight="1">
      <c r="A7" s="428" t="s">
        <v>522</v>
      </c>
      <c r="B7" s="429"/>
      <c r="C7" s="11" t="s">
        <v>826</v>
      </c>
      <c r="D7" s="11" t="s">
        <v>842</v>
      </c>
      <c r="E7" s="11" t="s">
        <v>843</v>
      </c>
    </row>
    <row r="8" spans="1:9" ht="30.6" thickBot="1">
      <c r="A8" s="430" t="s">
        <v>281</v>
      </c>
      <c r="B8" s="431"/>
      <c r="C8" s="60" t="s">
        <v>828</v>
      </c>
      <c r="D8" s="60" t="s">
        <v>827</v>
      </c>
      <c r="E8" s="60" t="s">
        <v>844</v>
      </c>
    </row>
    <row r="9" spans="1:9" ht="17.399999999999999">
      <c r="A9" s="561">
        <v>10</v>
      </c>
      <c r="B9" s="103" t="s">
        <v>524</v>
      </c>
      <c r="C9" s="267"/>
      <c r="D9" s="267"/>
      <c r="E9" s="267"/>
      <c r="G9" s="257"/>
    </row>
    <row r="10" spans="1:9" ht="16.5" customHeight="1" thickBot="1">
      <c r="A10" s="552"/>
      <c r="B10" s="104" t="s">
        <v>258</v>
      </c>
      <c r="C10" s="268"/>
      <c r="D10" s="268"/>
      <c r="E10" s="268"/>
      <c r="G10" s="257"/>
    </row>
    <row r="11" spans="1:9" ht="17.399999999999999">
      <c r="A11" s="576">
        <v>11</v>
      </c>
      <c r="B11" s="88" t="s">
        <v>525</v>
      </c>
      <c r="C11" s="473">
        <f>2639728.69+192918+167353.31</f>
        <v>3000000</v>
      </c>
      <c r="D11" s="530">
        <f>[1]Sheet1!$D$5</f>
        <v>2051078.75</v>
      </c>
      <c r="E11" s="473">
        <v>3300000</v>
      </c>
      <c r="F11" s="257"/>
      <c r="G11" s="257"/>
    </row>
    <row r="12" spans="1:9" ht="15">
      <c r="A12" s="575"/>
      <c r="B12" s="89" t="s">
        <v>258</v>
      </c>
      <c r="C12" s="435"/>
      <c r="D12" s="539"/>
      <c r="E12" s="435"/>
      <c r="F12" s="257"/>
      <c r="G12" s="257"/>
    </row>
    <row r="13" spans="1:9" ht="17.399999999999999">
      <c r="A13" s="576">
        <v>12</v>
      </c>
      <c r="B13" s="90" t="s">
        <v>526</v>
      </c>
      <c r="C13" s="462">
        <f>49877.24+24796.36</f>
        <v>74673.600000000006</v>
      </c>
      <c r="D13" s="535">
        <f>[1]Sheet1!$G$5</f>
        <v>27204.229999999996</v>
      </c>
      <c r="E13" s="462">
        <v>82140.960000000006</v>
      </c>
      <c r="G13" s="257"/>
    </row>
    <row r="14" spans="1:9" ht="16.2">
      <c r="A14" s="575"/>
      <c r="B14" s="91" t="s">
        <v>420</v>
      </c>
      <c r="C14" s="435"/>
      <c r="D14" s="539"/>
      <c r="E14" s="435"/>
      <c r="G14" s="257"/>
    </row>
    <row r="15" spans="1:9" ht="34.799999999999997">
      <c r="A15" s="576">
        <v>16</v>
      </c>
      <c r="B15" s="92" t="s">
        <v>527</v>
      </c>
      <c r="C15" s="470">
        <v>250000</v>
      </c>
      <c r="D15" s="535">
        <f>[1]Sheet1!$H$5</f>
        <v>152750</v>
      </c>
      <c r="E15" s="470">
        <v>200000</v>
      </c>
      <c r="G15" s="257"/>
    </row>
    <row r="16" spans="1:9" ht="16.8" thickBot="1">
      <c r="A16" s="575"/>
      <c r="B16" s="93" t="s">
        <v>868</v>
      </c>
      <c r="C16" s="471"/>
      <c r="D16" s="554"/>
      <c r="E16" s="471"/>
      <c r="I16" s="13"/>
    </row>
    <row r="17" spans="1:9" ht="25.5" customHeight="1" thickBot="1">
      <c r="A17" s="95"/>
      <c r="B17" s="96" t="s">
        <v>528</v>
      </c>
      <c r="C17" s="97">
        <f>SUM(C11:C16)</f>
        <v>3324673.6</v>
      </c>
      <c r="D17" s="97">
        <f>SUM(D11:D16)</f>
        <v>2231032.98</v>
      </c>
      <c r="E17" s="97">
        <f>SUM(E11:E16)</f>
        <v>3582140.96</v>
      </c>
      <c r="I17" s="13"/>
    </row>
    <row r="18" spans="1:9" ht="17.399999999999999">
      <c r="A18" s="550">
        <v>30</v>
      </c>
      <c r="B18" s="105" t="s">
        <v>529</v>
      </c>
      <c r="C18" s="267"/>
      <c r="D18" s="267"/>
      <c r="E18" s="267"/>
    </row>
    <row r="19" spans="1:9" ht="16.8" thickBot="1">
      <c r="A19" s="550"/>
      <c r="B19" s="106" t="s">
        <v>260</v>
      </c>
      <c r="C19" s="268"/>
      <c r="D19" s="268"/>
      <c r="E19" s="268"/>
    </row>
    <row r="20" spans="1:9" ht="17.399999999999999">
      <c r="A20" s="577">
        <v>33</v>
      </c>
      <c r="B20" s="92" t="s">
        <v>530</v>
      </c>
      <c r="C20" s="473">
        <v>1000</v>
      </c>
      <c r="D20" s="530">
        <f>[1]Sheet1!$I$5</f>
        <v>35</v>
      </c>
      <c r="E20" s="473">
        <v>1000</v>
      </c>
    </row>
    <row r="21" spans="1:9" ht="16.2">
      <c r="A21" s="577"/>
      <c r="B21" s="52" t="s">
        <v>422</v>
      </c>
      <c r="C21" s="435"/>
      <c r="D21" s="539"/>
      <c r="E21" s="435"/>
    </row>
    <row r="22" spans="1:9" ht="17.399999999999999">
      <c r="A22" s="577">
        <v>37</v>
      </c>
      <c r="B22" s="16" t="s">
        <v>531</v>
      </c>
      <c r="C22" s="462"/>
      <c r="D22" s="535"/>
      <c r="E22" s="462"/>
    </row>
    <row r="23" spans="1:9" ht="16.8" thickBot="1">
      <c r="A23" s="576"/>
      <c r="B23" s="53" t="s">
        <v>452</v>
      </c>
      <c r="C23" s="463"/>
      <c r="D23" s="554"/>
      <c r="E23" s="463"/>
    </row>
    <row r="24" spans="1:9" ht="24" customHeight="1" thickBot="1">
      <c r="A24" s="98"/>
      <c r="B24" s="96" t="s">
        <v>528</v>
      </c>
      <c r="C24" s="97">
        <f>C20+C22</f>
        <v>1000</v>
      </c>
      <c r="D24" s="97">
        <f>D20+D22</f>
        <v>35</v>
      </c>
      <c r="E24" s="97">
        <f>E20+E22</f>
        <v>1000</v>
      </c>
    </row>
    <row r="25" spans="1:9" ht="15.75" customHeight="1">
      <c r="A25" s="536">
        <v>40</v>
      </c>
      <c r="B25" s="107" t="s">
        <v>532</v>
      </c>
      <c r="C25" s="571"/>
      <c r="D25" s="571"/>
      <c r="E25" s="571"/>
    </row>
    <row r="26" spans="1:9" ht="17.25" customHeight="1" thickBot="1">
      <c r="A26" s="537"/>
      <c r="B26" s="108" t="s">
        <v>261</v>
      </c>
      <c r="C26" s="572"/>
      <c r="D26" s="572"/>
      <c r="E26" s="572"/>
    </row>
    <row r="27" spans="1:9" ht="15.6">
      <c r="A27" s="575">
        <v>41</v>
      </c>
      <c r="B27" s="86" t="s">
        <v>533</v>
      </c>
      <c r="C27" s="473">
        <v>25000</v>
      </c>
      <c r="D27" s="530">
        <f>[1]Sheet1!$L$5</f>
        <v>23500</v>
      </c>
      <c r="E27" s="473">
        <v>25000</v>
      </c>
    </row>
    <row r="28" spans="1:9" ht="16.2">
      <c r="A28" s="577"/>
      <c r="B28" s="81" t="s">
        <v>477</v>
      </c>
      <c r="C28" s="435"/>
      <c r="D28" s="539"/>
      <c r="E28" s="435"/>
    </row>
    <row r="29" spans="1:9" ht="17.399999999999999">
      <c r="A29" s="577">
        <v>42</v>
      </c>
      <c r="B29" s="80" t="s">
        <v>534</v>
      </c>
      <c r="C29" s="462">
        <v>150000</v>
      </c>
      <c r="D29" s="535">
        <f>[1]Sheet1!$B$8</f>
        <v>83500</v>
      </c>
      <c r="E29" s="462">
        <v>150000</v>
      </c>
    </row>
    <row r="30" spans="1:9" ht="15">
      <c r="A30" s="577"/>
      <c r="B30" s="62" t="s">
        <v>860</v>
      </c>
      <c r="C30" s="435"/>
      <c r="D30" s="539"/>
      <c r="E30" s="435"/>
    </row>
    <row r="31" spans="1:9" ht="18">
      <c r="A31" s="577">
        <v>43</v>
      </c>
      <c r="B31" s="94" t="s">
        <v>744</v>
      </c>
      <c r="C31" s="473">
        <v>100000</v>
      </c>
      <c r="D31" s="549">
        <f>[1]Sheet1!$C$8</f>
        <v>131000</v>
      </c>
      <c r="E31" s="540">
        <v>140000</v>
      </c>
    </row>
    <row r="32" spans="1:9" ht="16.2">
      <c r="A32" s="577"/>
      <c r="B32" s="52" t="s">
        <v>25</v>
      </c>
      <c r="C32" s="435"/>
      <c r="D32" s="560"/>
      <c r="E32" s="469"/>
    </row>
    <row r="33" spans="1:5" ht="31.2">
      <c r="A33" s="577">
        <v>44</v>
      </c>
      <c r="B33" s="83" t="s">
        <v>859</v>
      </c>
      <c r="C33" s="462">
        <v>50000</v>
      </c>
      <c r="D33" s="535">
        <f>0</f>
        <v>0</v>
      </c>
      <c r="E33" s="462">
        <v>50000</v>
      </c>
    </row>
    <row r="34" spans="1:5" ht="16.8" thickBot="1">
      <c r="A34" s="576"/>
      <c r="B34" s="52" t="s">
        <v>536</v>
      </c>
      <c r="C34" s="463"/>
      <c r="D34" s="554"/>
      <c r="E34" s="463"/>
    </row>
    <row r="35" spans="1:5" ht="27.75" customHeight="1" thickBot="1">
      <c r="A35" s="98"/>
      <c r="B35" s="96" t="s">
        <v>528</v>
      </c>
      <c r="C35" s="97">
        <f>SUM(C27:C34)</f>
        <v>325000</v>
      </c>
      <c r="D35" s="97">
        <f>SUM(D27:D34)</f>
        <v>238000</v>
      </c>
      <c r="E35" s="97">
        <f>SUM(E27:E34)</f>
        <v>365000</v>
      </c>
    </row>
    <row r="36" spans="1:5" ht="57" customHeight="1">
      <c r="A36" s="428" t="s">
        <v>522</v>
      </c>
      <c r="B36" s="429"/>
      <c r="C36" s="11" t="s">
        <v>826</v>
      </c>
      <c r="D36" s="11" t="s">
        <v>842</v>
      </c>
      <c r="E36" s="11" t="s">
        <v>843</v>
      </c>
    </row>
    <row r="37" spans="1:5" ht="30.6" thickBot="1">
      <c r="A37" s="430" t="s">
        <v>281</v>
      </c>
      <c r="B37" s="493"/>
      <c r="C37" s="60" t="s">
        <v>828</v>
      </c>
      <c r="D37" s="60" t="s">
        <v>827</v>
      </c>
      <c r="E37" s="60" t="s">
        <v>844</v>
      </c>
    </row>
    <row r="38" spans="1:5" ht="17.399999999999999">
      <c r="A38" s="578">
        <v>50</v>
      </c>
      <c r="B38" s="109" t="s">
        <v>539</v>
      </c>
      <c r="C38" s="271"/>
      <c r="D38" s="271"/>
      <c r="E38" s="271"/>
    </row>
    <row r="39" spans="1:5" ht="16.2">
      <c r="A39" s="578"/>
      <c r="B39" s="110" t="s">
        <v>316</v>
      </c>
      <c r="C39" s="271"/>
      <c r="D39" s="271"/>
      <c r="E39" s="271"/>
    </row>
    <row r="40" spans="1:5" ht="17.399999999999999">
      <c r="A40" s="576">
        <v>51</v>
      </c>
      <c r="B40" s="12" t="s">
        <v>540</v>
      </c>
      <c r="C40" s="462">
        <v>150000</v>
      </c>
      <c r="D40" s="535">
        <f>[1]Sheet1!$D$8</f>
        <v>85711.900000000009</v>
      </c>
      <c r="E40" s="462">
        <v>150000</v>
      </c>
    </row>
    <row r="41" spans="1:5" ht="16.2">
      <c r="A41" s="575"/>
      <c r="B41" s="51" t="s">
        <v>478</v>
      </c>
      <c r="C41" s="435"/>
      <c r="D41" s="539"/>
      <c r="E41" s="435"/>
    </row>
    <row r="42" spans="1:5" ht="18">
      <c r="A42" s="576">
        <v>52</v>
      </c>
      <c r="B42" s="24" t="s">
        <v>541</v>
      </c>
      <c r="C42" s="462">
        <v>3000000</v>
      </c>
      <c r="D42" s="535">
        <f>[1]Sheet1!$F$8</f>
        <v>207749</v>
      </c>
      <c r="E42" s="462">
        <v>3000000</v>
      </c>
    </row>
    <row r="43" spans="1:5" ht="16.8" thickBot="1">
      <c r="A43" s="595"/>
      <c r="B43" s="51" t="s">
        <v>423</v>
      </c>
      <c r="C43" s="463"/>
      <c r="D43" s="554"/>
      <c r="E43" s="463"/>
    </row>
    <row r="44" spans="1:5" ht="19.2" thickBot="1">
      <c r="A44" s="98"/>
      <c r="B44" s="99" t="s">
        <v>528</v>
      </c>
      <c r="C44" s="97">
        <f>C40+C42</f>
        <v>3150000</v>
      </c>
      <c r="D44" s="97">
        <f>D40+D42</f>
        <v>293460.90000000002</v>
      </c>
      <c r="E44" s="97">
        <f>E40+E42</f>
        <v>3150000</v>
      </c>
    </row>
    <row r="45" spans="1:5" ht="17.399999999999999">
      <c r="A45" s="578">
        <v>60</v>
      </c>
      <c r="B45" s="111" t="s">
        <v>550</v>
      </c>
      <c r="C45" s="271"/>
      <c r="D45" s="271"/>
      <c r="E45" s="271"/>
    </row>
    <row r="46" spans="1:5" ht="16.2">
      <c r="A46" s="578"/>
      <c r="B46" s="112" t="s">
        <v>263</v>
      </c>
      <c r="C46" s="271"/>
      <c r="D46" s="271"/>
      <c r="E46" s="271"/>
    </row>
    <row r="47" spans="1:5" ht="17.399999999999999">
      <c r="A47" s="576">
        <v>61</v>
      </c>
      <c r="B47" s="12" t="s">
        <v>542</v>
      </c>
      <c r="C47" s="462">
        <v>200000</v>
      </c>
      <c r="D47" s="535">
        <f>[1]Sheet1!$G$8</f>
        <v>496094.62000000005</v>
      </c>
      <c r="E47" s="462">
        <v>500000</v>
      </c>
    </row>
    <row r="48" spans="1:5" ht="16.2">
      <c r="A48" s="575"/>
      <c r="B48" s="51" t="s">
        <v>453</v>
      </c>
      <c r="C48" s="435"/>
      <c r="D48" s="539"/>
      <c r="E48" s="435"/>
    </row>
    <row r="49" spans="1:8" ht="17.399999999999999">
      <c r="A49" s="576">
        <v>62</v>
      </c>
      <c r="B49" s="14" t="s">
        <v>543</v>
      </c>
      <c r="C49" s="462">
        <v>75000</v>
      </c>
      <c r="D49" s="535">
        <f>[1]Sheet1!$H$8</f>
        <v>110730</v>
      </c>
      <c r="E49" s="462">
        <v>120000</v>
      </c>
    </row>
    <row r="50" spans="1:8" ht="16.2">
      <c r="A50" s="575"/>
      <c r="B50" s="52" t="s">
        <v>855</v>
      </c>
      <c r="C50" s="435"/>
      <c r="D50" s="539"/>
      <c r="E50" s="435"/>
    </row>
    <row r="51" spans="1:8" ht="17.399999999999999">
      <c r="A51" s="576">
        <v>63</v>
      </c>
      <c r="B51" s="12" t="s">
        <v>544</v>
      </c>
      <c r="C51" s="462"/>
      <c r="D51" s="535"/>
      <c r="E51" s="462"/>
    </row>
    <row r="52" spans="1:8" ht="16.2">
      <c r="A52" s="575"/>
      <c r="B52" s="51" t="s">
        <v>27</v>
      </c>
      <c r="C52" s="435"/>
      <c r="D52" s="539"/>
      <c r="E52" s="435"/>
    </row>
    <row r="53" spans="1:8" ht="17.399999999999999">
      <c r="A53" s="576">
        <v>64</v>
      </c>
      <c r="B53" s="12" t="s">
        <v>545</v>
      </c>
      <c r="C53" s="462">
        <v>3000000</v>
      </c>
      <c r="D53" s="535">
        <f>[1]Sheet1!$J$8</f>
        <v>555500</v>
      </c>
      <c r="E53" s="470">
        <v>3000000</v>
      </c>
    </row>
    <row r="54" spans="1:8" ht="16.8" thickBot="1">
      <c r="A54" s="595"/>
      <c r="B54" s="51" t="s">
        <v>424</v>
      </c>
      <c r="C54" s="463"/>
      <c r="D54" s="554"/>
      <c r="E54" s="471"/>
    </row>
    <row r="55" spans="1:8" ht="19.2" thickBot="1">
      <c r="A55" s="98"/>
      <c r="B55" s="99" t="s">
        <v>528</v>
      </c>
      <c r="C55" s="97">
        <f>SUM(C47:C54)</f>
        <v>3275000</v>
      </c>
      <c r="D55" s="97">
        <f>SUM(D47:D54)</f>
        <v>1162324.6200000001</v>
      </c>
      <c r="E55" s="97">
        <f>SUM(E47:E54)</f>
        <v>3620000</v>
      </c>
    </row>
    <row r="56" spans="1:8" ht="17.399999999999999">
      <c r="A56" s="578">
        <v>70</v>
      </c>
      <c r="B56" s="113" t="s">
        <v>551</v>
      </c>
      <c r="C56" s="597"/>
      <c r="D56" s="597"/>
      <c r="E56" s="597"/>
      <c r="H56" s="10" t="s">
        <v>509</v>
      </c>
    </row>
    <row r="57" spans="1:8" ht="16.2">
      <c r="A57" s="578"/>
      <c r="B57" s="114" t="s">
        <v>425</v>
      </c>
      <c r="C57" s="597"/>
      <c r="D57" s="597"/>
      <c r="E57" s="597"/>
    </row>
    <row r="58" spans="1:8" ht="34.799999999999997">
      <c r="A58" s="576">
        <v>71</v>
      </c>
      <c r="B58" s="14" t="s">
        <v>815</v>
      </c>
      <c r="C58" s="470">
        <v>20113293</v>
      </c>
      <c r="D58" s="462">
        <f>[1]Sheet1!$K$8</f>
        <v>10111216.609999999</v>
      </c>
      <c r="E58" s="470">
        <v>21136421.73</v>
      </c>
      <c r="F58" s="257"/>
    </row>
    <row r="59" spans="1:8" ht="16.2">
      <c r="A59" s="575"/>
      <c r="B59" s="51" t="s">
        <v>426</v>
      </c>
      <c r="C59" s="469"/>
      <c r="D59" s="435"/>
      <c r="E59" s="469"/>
    </row>
    <row r="60" spans="1:8" ht="18">
      <c r="A60" s="576">
        <v>72</v>
      </c>
      <c r="B60" s="24" t="s">
        <v>553</v>
      </c>
      <c r="C60" s="462"/>
      <c r="D60" s="462"/>
      <c r="E60" s="462"/>
    </row>
    <row r="61" spans="1:8" ht="16.8" thickBot="1">
      <c r="A61" s="595"/>
      <c r="B61" s="51" t="s">
        <v>28</v>
      </c>
      <c r="C61" s="463"/>
      <c r="D61" s="463"/>
      <c r="E61" s="463"/>
    </row>
    <row r="62" spans="1:8" ht="19.2" thickBot="1">
      <c r="A62" s="98"/>
      <c r="B62" s="99" t="s">
        <v>528</v>
      </c>
      <c r="C62" s="97">
        <f>C58+C60</f>
        <v>20113293</v>
      </c>
      <c r="D62" s="97">
        <f>D58+D60</f>
        <v>10111216.609999999</v>
      </c>
      <c r="E62" s="97">
        <f>E58+E60</f>
        <v>21136421.73</v>
      </c>
    </row>
    <row r="64" spans="1:8" ht="19.2">
      <c r="A64" s="531"/>
      <c r="B64" s="168" t="s">
        <v>29</v>
      </c>
      <c r="C64" s="533">
        <f>C17+C24+C35+C44+C55+C62</f>
        <v>30188966.600000001</v>
      </c>
      <c r="D64" s="556">
        <f>D17+D24+D35+D44+D55+D62</f>
        <v>14036070.109999999</v>
      </c>
      <c r="E64" s="533">
        <f>E17+E24+E35+E44+E55+E62</f>
        <v>31854562.690000001</v>
      </c>
    </row>
    <row r="65" spans="1:5" ht="18.600000000000001" thickBot="1">
      <c r="A65" s="532"/>
      <c r="B65" s="169" t="s">
        <v>427</v>
      </c>
      <c r="C65" s="534"/>
      <c r="D65" s="557"/>
      <c r="E65" s="534"/>
    </row>
    <row r="66" spans="1:5" ht="18.600000000000001" thickTop="1">
      <c r="A66" s="75"/>
      <c r="B66" s="87"/>
      <c r="C66" s="21"/>
      <c r="D66" s="21"/>
      <c r="E66" s="21"/>
    </row>
    <row r="67" spans="1:5" ht="18">
      <c r="A67" s="75"/>
      <c r="B67" s="87"/>
      <c r="C67" s="21"/>
      <c r="D67" s="21"/>
      <c r="E67" s="21"/>
    </row>
    <row r="68" spans="1:5" ht="18">
      <c r="A68" s="75"/>
      <c r="B68" s="87"/>
      <c r="C68" s="21"/>
      <c r="D68" s="21"/>
      <c r="E68" s="21"/>
    </row>
    <row r="69" spans="1:5" ht="18">
      <c r="A69" s="75"/>
      <c r="B69" s="87"/>
      <c r="C69" s="21"/>
      <c r="D69" s="21"/>
      <c r="E69" s="21"/>
    </row>
    <row r="70" spans="1:5" ht="18">
      <c r="A70" s="75"/>
      <c r="B70" s="87"/>
      <c r="C70" s="21"/>
      <c r="D70" s="21"/>
      <c r="E70" s="21"/>
    </row>
    <row r="71" spans="1:5" ht="18">
      <c r="A71" s="75"/>
      <c r="B71" s="87"/>
      <c r="C71" s="21"/>
      <c r="D71" s="21"/>
      <c r="E71" s="21"/>
    </row>
    <row r="72" spans="1:5" ht="18.600000000000001" thickBot="1">
      <c r="A72" s="75"/>
      <c r="B72" s="87"/>
      <c r="C72" s="21"/>
      <c r="D72" s="21"/>
      <c r="E72" s="21"/>
    </row>
    <row r="73" spans="1:5" ht="23.25" customHeight="1">
      <c r="A73" s="495" t="s">
        <v>520</v>
      </c>
      <c r="B73" s="496"/>
      <c r="C73" s="496"/>
      <c r="D73" s="496"/>
      <c r="E73" s="497"/>
    </row>
    <row r="74" spans="1:5" ht="17.399999999999999" customHeight="1">
      <c r="A74" s="498" t="s">
        <v>280</v>
      </c>
      <c r="B74" s="499"/>
      <c r="C74" s="499"/>
      <c r="D74" s="499"/>
      <c r="E74" s="500"/>
    </row>
    <row r="75" spans="1:5" ht="19.5" customHeight="1">
      <c r="A75" s="451" t="s">
        <v>841</v>
      </c>
      <c r="B75" s="452"/>
      <c r="C75" s="452"/>
      <c r="D75" s="452"/>
      <c r="E75" s="453"/>
    </row>
    <row r="76" spans="1:5" ht="16.2" customHeight="1">
      <c r="A76" s="579" t="s">
        <v>6</v>
      </c>
      <c r="B76" s="580"/>
      <c r="C76" s="580"/>
      <c r="D76" s="580"/>
      <c r="E76" s="581"/>
    </row>
    <row r="77" spans="1:5" ht="15.6" customHeight="1">
      <c r="A77" s="451" t="s">
        <v>546</v>
      </c>
      <c r="B77" s="452"/>
      <c r="C77" s="452"/>
      <c r="D77" s="452"/>
      <c r="E77" s="453"/>
    </row>
    <row r="78" spans="1:5" ht="19.2" thickBot="1">
      <c r="A78" s="592" t="s">
        <v>253</v>
      </c>
      <c r="B78" s="593"/>
      <c r="C78" s="593"/>
      <c r="D78" s="593"/>
      <c r="E78" s="594"/>
    </row>
    <row r="79" spans="1:5" ht="57" customHeight="1">
      <c r="A79" s="428" t="s">
        <v>522</v>
      </c>
      <c r="B79" s="477"/>
      <c r="C79" s="11" t="s">
        <v>826</v>
      </c>
      <c r="D79" s="11" t="s">
        <v>842</v>
      </c>
      <c r="E79" s="11" t="s">
        <v>843</v>
      </c>
    </row>
    <row r="80" spans="1:5" ht="30.6" thickBot="1">
      <c r="A80" s="474" t="s">
        <v>281</v>
      </c>
      <c r="B80" s="585"/>
      <c r="C80" s="60" t="s">
        <v>828</v>
      </c>
      <c r="D80" s="60" t="s">
        <v>827</v>
      </c>
      <c r="E80" s="60" t="s">
        <v>844</v>
      </c>
    </row>
    <row r="81" spans="1:9" ht="16.2" customHeight="1">
      <c r="A81" s="536">
        <v>10</v>
      </c>
      <c r="B81" s="107" t="s">
        <v>524</v>
      </c>
      <c r="C81" s="267"/>
      <c r="D81" s="267"/>
      <c r="E81" s="267"/>
    </row>
    <row r="82" spans="1:9" ht="12" customHeight="1" thickBot="1">
      <c r="A82" s="537"/>
      <c r="B82" s="108" t="s">
        <v>282</v>
      </c>
      <c r="C82" s="268"/>
      <c r="D82" s="268"/>
      <c r="E82" s="268"/>
      <c r="F82" s="10">
        <f>3500*12</f>
        <v>42000</v>
      </c>
    </row>
    <row r="83" spans="1:9" ht="17.399999999999999">
      <c r="A83" s="575">
        <v>13</v>
      </c>
      <c r="B83" s="77" t="s">
        <v>752</v>
      </c>
      <c r="C83" s="473">
        <v>250000</v>
      </c>
      <c r="D83" s="530">
        <f>[1]Sheet1!$B$11</f>
        <v>322500</v>
      </c>
      <c r="E83" s="473">
        <v>300000</v>
      </c>
      <c r="F83" s="10">
        <f>3500*12*5</f>
        <v>210000</v>
      </c>
    </row>
    <row r="84" spans="1:9" ht="14.4">
      <c r="A84" s="577"/>
      <c r="B84" s="50" t="s">
        <v>283</v>
      </c>
      <c r="C84" s="435"/>
      <c r="D84" s="539"/>
      <c r="E84" s="435"/>
      <c r="F84" s="10">
        <f>6750*12*8</f>
        <v>648000</v>
      </c>
      <c r="G84" s="263">
        <f>F82+F83+F84</f>
        <v>900000</v>
      </c>
    </row>
    <row r="85" spans="1:9" ht="30.6" customHeight="1">
      <c r="A85" s="577">
        <v>16</v>
      </c>
      <c r="B85" s="16" t="s">
        <v>747</v>
      </c>
      <c r="C85" s="462">
        <v>175000</v>
      </c>
      <c r="D85" s="551">
        <f>[1]Sheet1!$D$11</f>
        <v>52000</v>
      </c>
      <c r="E85" s="470">
        <v>231000</v>
      </c>
      <c r="G85" s="10">
        <f>137500/100*10</f>
        <v>13750</v>
      </c>
      <c r="I85" s="10">
        <f>110000/100*10</f>
        <v>11000</v>
      </c>
    </row>
    <row r="86" spans="1:9" ht="16.2">
      <c r="A86" s="577"/>
      <c r="B86" s="51" t="s">
        <v>284</v>
      </c>
      <c r="C86" s="473"/>
      <c r="D86" s="549"/>
      <c r="E86" s="540"/>
      <c r="H86" s="280"/>
    </row>
    <row r="87" spans="1:9" ht="31.2">
      <c r="A87" s="577">
        <v>17</v>
      </c>
      <c r="B87" s="200" t="s">
        <v>554</v>
      </c>
      <c r="C87" s="462">
        <v>280000</v>
      </c>
      <c r="D87" s="535">
        <f>[1]Sheet1!$E$11</f>
        <v>204568.5</v>
      </c>
      <c r="E87" s="470">
        <v>300000</v>
      </c>
    </row>
    <row r="88" spans="1:9" ht="33.75" customHeight="1" thickBot="1">
      <c r="A88" s="576"/>
      <c r="B88" s="195" t="s">
        <v>479</v>
      </c>
      <c r="C88" s="473"/>
      <c r="D88" s="530"/>
      <c r="E88" s="540"/>
    </row>
    <row r="89" spans="1:9" ht="19.2" thickBot="1">
      <c r="A89" s="98"/>
      <c r="B89" s="166" t="s">
        <v>528</v>
      </c>
      <c r="C89" s="97">
        <f>SUM(C83:C88)</f>
        <v>705000</v>
      </c>
      <c r="D89" s="97">
        <f>SUM(D83:D88)</f>
        <v>579068.5</v>
      </c>
      <c r="E89" s="97">
        <f>SUM(E83:E88)</f>
        <v>831000</v>
      </c>
    </row>
    <row r="90" spans="1:9" ht="17.399999999999999">
      <c r="A90" s="536">
        <v>30</v>
      </c>
      <c r="B90" s="105" t="s">
        <v>529</v>
      </c>
      <c r="C90" s="267"/>
      <c r="D90" s="267"/>
      <c r="E90" s="267"/>
    </row>
    <row r="91" spans="1:9" ht="16.8" thickBot="1">
      <c r="A91" s="537"/>
      <c r="B91" s="106" t="s">
        <v>260</v>
      </c>
      <c r="C91" s="268"/>
      <c r="D91" s="268"/>
      <c r="E91" s="268"/>
    </row>
    <row r="92" spans="1:9" ht="63.6" customHeight="1">
      <c r="A92" s="575">
        <v>31</v>
      </c>
      <c r="B92" s="92" t="s">
        <v>555</v>
      </c>
      <c r="C92" s="473">
        <v>800000</v>
      </c>
      <c r="D92" s="549">
        <f>[1]Sheet1!$F$11</f>
        <v>865750</v>
      </c>
      <c r="E92" s="473">
        <v>850000</v>
      </c>
    </row>
    <row r="93" spans="1:9" ht="32.4">
      <c r="A93" s="577"/>
      <c r="B93" s="52" t="s">
        <v>480</v>
      </c>
      <c r="C93" s="435"/>
      <c r="D93" s="560"/>
      <c r="E93" s="435"/>
    </row>
    <row r="94" spans="1:9" ht="17.399999999999999">
      <c r="A94" s="577">
        <v>32</v>
      </c>
      <c r="B94" s="80" t="s">
        <v>556</v>
      </c>
      <c r="C94" s="462"/>
      <c r="D94" s="551">
        <f>[2]PS4!$AE$323</f>
        <v>0</v>
      </c>
      <c r="E94" s="470"/>
    </row>
    <row r="95" spans="1:9" ht="16.2">
      <c r="A95" s="577"/>
      <c r="B95" s="52" t="s">
        <v>286</v>
      </c>
      <c r="C95" s="435"/>
      <c r="D95" s="560"/>
      <c r="E95" s="469"/>
    </row>
    <row r="96" spans="1:9" ht="15" customHeight="1">
      <c r="A96" s="577">
        <v>34</v>
      </c>
      <c r="B96" s="16" t="s">
        <v>557</v>
      </c>
      <c r="C96" s="462">
        <v>100000</v>
      </c>
      <c r="D96" s="551">
        <f>0</f>
        <v>0</v>
      </c>
      <c r="E96" s="462">
        <v>100000</v>
      </c>
    </row>
    <row r="97" spans="1:5" ht="28.95" customHeight="1">
      <c r="A97" s="577"/>
      <c r="B97" s="53" t="s">
        <v>287</v>
      </c>
      <c r="C97" s="435"/>
      <c r="D97" s="560"/>
      <c r="E97" s="435"/>
    </row>
    <row r="98" spans="1:5" ht="17.399999999999999">
      <c r="A98" s="577">
        <v>35</v>
      </c>
      <c r="B98" s="28" t="s">
        <v>558</v>
      </c>
      <c r="C98" s="462">
        <v>200000</v>
      </c>
      <c r="D98" s="551">
        <f>[1]Sheet1!$I$11</f>
        <v>8880</v>
      </c>
      <c r="E98" s="462">
        <v>200000</v>
      </c>
    </row>
    <row r="99" spans="1:5" ht="15.6" customHeight="1">
      <c r="A99" s="577"/>
      <c r="B99" s="51" t="s">
        <v>288</v>
      </c>
      <c r="C99" s="473"/>
      <c r="D99" s="549"/>
      <c r="E99" s="473"/>
    </row>
    <row r="100" spans="1:5" ht="18">
      <c r="A100" s="577">
        <v>36</v>
      </c>
      <c r="B100" s="94" t="s">
        <v>559</v>
      </c>
      <c r="C100" s="462">
        <v>400000</v>
      </c>
      <c r="D100" s="551">
        <f>[1]Sheet1!$H$11</f>
        <v>119827.52</v>
      </c>
      <c r="E100" s="462">
        <v>100000</v>
      </c>
    </row>
    <row r="101" spans="1:5" ht="16.2">
      <c r="A101" s="577"/>
      <c r="B101" s="51" t="s">
        <v>289</v>
      </c>
      <c r="C101" s="435"/>
      <c r="D101" s="560"/>
      <c r="E101" s="435"/>
    </row>
    <row r="102" spans="1:5" ht="18">
      <c r="A102" s="577">
        <v>37</v>
      </c>
      <c r="B102" s="94" t="s">
        <v>560</v>
      </c>
      <c r="C102" s="462">
        <v>10000</v>
      </c>
      <c r="D102" s="535">
        <f>[1]Sheet1!$J$11</f>
        <v>0</v>
      </c>
      <c r="E102" s="462">
        <v>10000</v>
      </c>
    </row>
    <row r="103" spans="1:5" ht="33.6" customHeight="1" thickBot="1">
      <c r="A103" s="576"/>
      <c r="B103" s="117" t="s">
        <v>454</v>
      </c>
      <c r="C103" s="473"/>
      <c r="D103" s="530"/>
      <c r="E103" s="473"/>
    </row>
    <row r="104" spans="1:5" ht="19.2" thickBot="1">
      <c r="A104" s="98"/>
      <c r="B104" s="96" t="s">
        <v>528</v>
      </c>
      <c r="C104" s="97">
        <f>SUM(C92:C103)</f>
        <v>1510000</v>
      </c>
      <c r="D104" s="97">
        <f>SUM(D92:D103)</f>
        <v>994457.52</v>
      </c>
      <c r="E104" s="97">
        <f>SUM(E92:E103)</f>
        <v>1260000</v>
      </c>
    </row>
    <row r="105" spans="1:5" ht="52.5" customHeight="1">
      <c r="A105" s="428" t="s">
        <v>522</v>
      </c>
      <c r="B105" s="429"/>
      <c r="C105" s="11" t="s">
        <v>826</v>
      </c>
      <c r="D105" s="11" t="s">
        <v>842</v>
      </c>
      <c r="E105" s="11" t="s">
        <v>843</v>
      </c>
    </row>
    <row r="106" spans="1:5" ht="32.25" customHeight="1" thickBot="1">
      <c r="A106" s="430" t="s">
        <v>281</v>
      </c>
      <c r="B106" s="493"/>
      <c r="C106" s="60" t="s">
        <v>828</v>
      </c>
      <c r="D106" s="60" t="s">
        <v>827</v>
      </c>
      <c r="E106" s="60" t="s">
        <v>844</v>
      </c>
    </row>
    <row r="107" spans="1:5" ht="22.5" customHeight="1">
      <c r="A107" s="536">
        <v>40</v>
      </c>
      <c r="B107" s="103" t="s">
        <v>532</v>
      </c>
      <c r="C107" s="267"/>
      <c r="D107" s="267"/>
      <c r="E107" s="267"/>
    </row>
    <row r="108" spans="1:5" ht="22.5" customHeight="1" thickBot="1">
      <c r="A108" s="537"/>
      <c r="B108" s="120" t="s">
        <v>261</v>
      </c>
      <c r="C108" s="268"/>
      <c r="D108" s="268"/>
      <c r="E108" s="268"/>
    </row>
    <row r="109" spans="1:5" ht="34.799999999999997">
      <c r="A109" s="575">
        <v>41</v>
      </c>
      <c r="B109" s="92" t="s">
        <v>561</v>
      </c>
      <c r="C109" s="473">
        <v>700000</v>
      </c>
      <c r="D109" s="530">
        <f>[1]Sheet1!$K$11</f>
        <v>113708.03999999998</v>
      </c>
      <c r="E109" s="473">
        <v>150000</v>
      </c>
    </row>
    <row r="110" spans="1:5" ht="16.2">
      <c r="A110" s="577"/>
      <c r="B110" s="15" t="s">
        <v>290</v>
      </c>
      <c r="C110" s="435"/>
      <c r="D110" s="539"/>
      <c r="E110" s="435"/>
    </row>
    <row r="111" spans="1:5" ht="18">
      <c r="A111" s="577">
        <v>42</v>
      </c>
      <c r="B111" s="94" t="s">
        <v>562</v>
      </c>
      <c r="C111" s="462">
        <v>0</v>
      </c>
      <c r="D111" s="535">
        <v>0</v>
      </c>
      <c r="E111" s="462">
        <v>0</v>
      </c>
    </row>
    <row r="112" spans="1:5" ht="16.2">
      <c r="A112" s="577"/>
      <c r="B112" s="52" t="s">
        <v>291</v>
      </c>
      <c r="C112" s="435"/>
      <c r="D112" s="539"/>
      <c r="E112" s="435"/>
    </row>
    <row r="113" spans="1:5" ht="34.799999999999997">
      <c r="A113" s="577">
        <v>43</v>
      </c>
      <c r="B113" s="121" t="s">
        <v>751</v>
      </c>
      <c r="C113" s="462">
        <v>400000</v>
      </c>
      <c r="D113" s="535">
        <f>[1]Sheet1!$L$11</f>
        <v>99873</v>
      </c>
      <c r="E113" s="462">
        <v>300000</v>
      </c>
    </row>
    <row r="114" spans="1:5" ht="32.4">
      <c r="A114" s="577"/>
      <c r="B114" s="52" t="s">
        <v>856</v>
      </c>
      <c r="C114" s="435"/>
      <c r="D114" s="539"/>
      <c r="E114" s="435"/>
    </row>
    <row r="115" spans="1:5" ht="17.399999999999999">
      <c r="A115" s="577">
        <v>44</v>
      </c>
      <c r="B115" s="121" t="s">
        <v>563</v>
      </c>
      <c r="C115" s="462">
        <v>1200000</v>
      </c>
      <c r="D115" s="535">
        <f>[1]Sheet1!$B$14</f>
        <v>12000</v>
      </c>
      <c r="E115" s="462">
        <v>3600000</v>
      </c>
    </row>
    <row r="116" spans="1:5" ht="16.8" thickBot="1">
      <c r="A116" s="576"/>
      <c r="B116" s="52" t="s">
        <v>292</v>
      </c>
      <c r="C116" s="473"/>
      <c r="D116" s="530"/>
      <c r="E116" s="473"/>
    </row>
    <row r="117" spans="1:5" ht="19.2" thickBot="1">
      <c r="A117" s="98"/>
      <c r="B117" s="96" t="s">
        <v>528</v>
      </c>
      <c r="C117" s="97">
        <f>SUM(C109:C116)</f>
        <v>2300000</v>
      </c>
      <c r="D117" s="97">
        <f>SUM(D109:D116)</f>
        <v>225581.03999999998</v>
      </c>
      <c r="E117" s="97">
        <f>SUM(E109:E116)</f>
        <v>4050000</v>
      </c>
    </row>
    <row r="118" spans="1:5" ht="17.399999999999999">
      <c r="A118" s="536">
        <v>50</v>
      </c>
      <c r="B118" s="103" t="s">
        <v>539</v>
      </c>
      <c r="C118" s="267"/>
      <c r="D118" s="267"/>
      <c r="E118" s="267"/>
    </row>
    <row r="119" spans="1:5" ht="16.8" thickBot="1">
      <c r="A119" s="537"/>
      <c r="B119" s="122" t="s">
        <v>293</v>
      </c>
      <c r="C119" s="268"/>
      <c r="D119" s="268"/>
      <c r="E119" s="268"/>
    </row>
    <row r="120" spans="1:5" ht="17.399999999999999">
      <c r="A120" s="575">
        <v>51</v>
      </c>
      <c r="B120" s="88" t="s">
        <v>564</v>
      </c>
      <c r="C120" s="473">
        <v>0</v>
      </c>
      <c r="D120" s="530">
        <f>[1]Sheet1!$F$14</f>
        <v>0</v>
      </c>
      <c r="E120" s="473">
        <v>0</v>
      </c>
    </row>
    <row r="121" spans="1:5" ht="16.8" thickBot="1">
      <c r="A121" s="576"/>
      <c r="B121" s="51" t="s">
        <v>294</v>
      </c>
      <c r="C121" s="473"/>
      <c r="D121" s="530"/>
      <c r="E121" s="473"/>
    </row>
    <row r="122" spans="1:5" ht="19.2" thickBot="1">
      <c r="A122" s="98"/>
      <c r="B122" s="96" t="s">
        <v>528</v>
      </c>
      <c r="C122" s="97">
        <f>C120</f>
        <v>0</v>
      </c>
      <c r="D122" s="97">
        <f>D120</f>
        <v>0</v>
      </c>
      <c r="E122" s="97">
        <f>E120</f>
        <v>0</v>
      </c>
    </row>
    <row r="123" spans="1:5" ht="17.399999999999999">
      <c r="A123" s="536">
        <v>60</v>
      </c>
      <c r="B123" s="105" t="s">
        <v>3</v>
      </c>
      <c r="C123" s="267"/>
      <c r="D123" s="267"/>
      <c r="E123" s="267"/>
    </row>
    <row r="124" spans="1:5" ht="16.8" thickBot="1">
      <c r="A124" s="537"/>
      <c r="B124" s="106" t="s">
        <v>263</v>
      </c>
      <c r="C124" s="268"/>
      <c r="D124" s="268"/>
      <c r="E124" s="268"/>
    </row>
    <row r="125" spans="1:5" ht="17.399999999999999">
      <c r="A125" s="575">
        <v>62</v>
      </c>
      <c r="B125" s="88" t="s">
        <v>861</v>
      </c>
      <c r="C125" s="473">
        <v>25000</v>
      </c>
      <c r="D125" s="530">
        <f>[1]Sheet1!$E$14</f>
        <v>14000</v>
      </c>
      <c r="E125" s="473">
        <v>30000</v>
      </c>
    </row>
    <row r="126" spans="1:5" ht="16.8" thickBot="1">
      <c r="A126" s="576"/>
      <c r="B126" s="281" t="s">
        <v>804</v>
      </c>
      <c r="C126" s="473"/>
      <c r="D126" s="530"/>
      <c r="E126" s="473"/>
    </row>
    <row r="127" spans="1:5" ht="19.2" thickBot="1">
      <c r="A127" s="98"/>
      <c r="B127" s="96" t="s">
        <v>528</v>
      </c>
      <c r="C127" s="97">
        <f>C125</f>
        <v>25000</v>
      </c>
      <c r="D127" s="97">
        <f>D125</f>
        <v>14000</v>
      </c>
      <c r="E127" s="97">
        <f>E125</f>
        <v>30000</v>
      </c>
    </row>
    <row r="128" spans="1:5" ht="17.399999999999999">
      <c r="A128" s="536">
        <v>70</v>
      </c>
      <c r="B128" s="107" t="s">
        <v>551</v>
      </c>
      <c r="C128" s="571"/>
      <c r="D128" s="571"/>
      <c r="E128" s="571"/>
    </row>
    <row r="129" spans="1:10" ht="16.8" thickBot="1">
      <c r="A129" s="537"/>
      <c r="B129" s="108" t="s">
        <v>295</v>
      </c>
      <c r="C129" s="572"/>
      <c r="D129" s="572"/>
      <c r="E129" s="572"/>
    </row>
    <row r="130" spans="1:10" ht="34.799999999999997">
      <c r="A130" s="575">
        <v>71</v>
      </c>
      <c r="B130" s="92" t="s">
        <v>552</v>
      </c>
      <c r="C130" s="540">
        <v>15240120</v>
      </c>
      <c r="D130" s="530">
        <f>[1]Sheet1!$G$14</f>
        <v>3738315</v>
      </c>
      <c r="E130" s="540">
        <v>17336040</v>
      </c>
    </row>
    <row r="131" spans="1:10" ht="16.2">
      <c r="A131" s="577"/>
      <c r="B131" s="51" t="s">
        <v>296</v>
      </c>
      <c r="C131" s="469"/>
      <c r="D131" s="539"/>
      <c r="E131" s="469"/>
    </row>
    <row r="132" spans="1:10" ht="18">
      <c r="A132" s="577">
        <v>72</v>
      </c>
      <c r="B132" s="123" t="s">
        <v>565</v>
      </c>
      <c r="C132" s="462">
        <v>2000000</v>
      </c>
      <c r="D132" s="551">
        <f>[1]Sheet1!$H$14</f>
        <v>0</v>
      </c>
      <c r="E132" s="470">
        <v>2000000</v>
      </c>
    </row>
    <row r="133" spans="1:10" ht="16.8" thickBot="1">
      <c r="A133" s="576"/>
      <c r="B133" s="51" t="s">
        <v>30</v>
      </c>
      <c r="C133" s="473"/>
      <c r="D133" s="549"/>
      <c r="E133" s="540"/>
    </row>
    <row r="134" spans="1:10" ht="19.2" thickBot="1">
      <c r="A134" s="98"/>
      <c r="B134" s="96" t="s">
        <v>528</v>
      </c>
      <c r="C134" s="100">
        <f>C130+C132</f>
        <v>17240120</v>
      </c>
      <c r="D134" s="100">
        <f>D130+D132</f>
        <v>3738315</v>
      </c>
      <c r="E134" s="100">
        <f>E130+E132</f>
        <v>19336040</v>
      </c>
      <c r="J134" s="10">
        <f ca="1">+J134:M138</f>
        <v>0</v>
      </c>
    </row>
    <row r="136" spans="1:10" ht="19.2">
      <c r="A136" s="531"/>
      <c r="B136" s="168" t="s">
        <v>31</v>
      </c>
      <c r="C136" s="556">
        <f>C89+C104+C117+C122+C127+C134</f>
        <v>21780120</v>
      </c>
      <c r="D136" s="556">
        <f>D89+D104+D117+D122+D127+D134</f>
        <v>5551422.0600000005</v>
      </c>
      <c r="E136" s="556">
        <f>E89+E104+E117+E122+E127+E134</f>
        <v>25507040</v>
      </c>
    </row>
    <row r="137" spans="1:10" ht="18.600000000000001" thickBot="1">
      <c r="A137" s="532"/>
      <c r="B137" s="169" t="s">
        <v>297</v>
      </c>
      <c r="C137" s="557"/>
      <c r="D137" s="557"/>
      <c r="E137" s="557"/>
    </row>
    <row r="138" spans="1:10" ht="19.2" thickTop="1" thickBot="1">
      <c r="A138" s="75"/>
      <c r="B138" s="87"/>
      <c r="C138" s="21"/>
      <c r="D138" s="21"/>
      <c r="E138" s="21"/>
    </row>
    <row r="139" spans="1:10" ht="25.5" customHeight="1">
      <c r="A139" s="495" t="s">
        <v>520</v>
      </c>
      <c r="B139" s="496"/>
      <c r="C139" s="496"/>
      <c r="D139" s="496"/>
      <c r="E139" s="497"/>
    </row>
    <row r="140" spans="1:10" ht="22.5" customHeight="1">
      <c r="A140" s="498" t="s">
        <v>280</v>
      </c>
      <c r="B140" s="499"/>
      <c r="C140" s="499"/>
      <c r="D140" s="499"/>
      <c r="E140" s="500"/>
    </row>
    <row r="141" spans="1:10" ht="20.399999999999999">
      <c r="A141" s="451" t="s">
        <v>841</v>
      </c>
      <c r="B141" s="452"/>
      <c r="C141" s="452"/>
      <c r="D141" s="452"/>
      <c r="E141" s="453"/>
    </row>
    <row r="142" spans="1:10" ht="18" customHeight="1">
      <c r="A142" s="579" t="s">
        <v>8</v>
      </c>
      <c r="B142" s="580"/>
      <c r="C142" s="580"/>
      <c r="D142" s="580"/>
      <c r="E142" s="581"/>
    </row>
    <row r="143" spans="1:10" ht="20.399999999999999">
      <c r="A143" s="451" t="s">
        <v>474</v>
      </c>
      <c r="B143" s="452"/>
      <c r="C143" s="452"/>
      <c r="D143" s="452"/>
      <c r="E143" s="453"/>
    </row>
    <row r="144" spans="1:10" ht="19.2" thickBot="1">
      <c r="A144" s="592" t="s">
        <v>298</v>
      </c>
      <c r="B144" s="593"/>
      <c r="C144" s="593"/>
      <c r="D144" s="593"/>
      <c r="E144" s="594"/>
    </row>
    <row r="145" spans="1:5" ht="57" customHeight="1">
      <c r="A145" s="428" t="s">
        <v>522</v>
      </c>
      <c r="B145" s="429"/>
      <c r="C145" s="11" t="s">
        <v>826</v>
      </c>
      <c r="D145" s="11" t="s">
        <v>842</v>
      </c>
      <c r="E145" s="11" t="s">
        <v>843</v>
      </c>
    </row>
    <row r="146" spans="1:5" ht="32.25" customHeight="1" thickBot="1">
      <c r="A146" s="474" t="s">
        <v>281</v>
      </c>
      <c r="B146" s="493"/>
      <c r="C146" s="60" t="s">
        <v>828</v>
      </c>
      <c r="D146" s="60" t="s">
        <v>827</v>
      </c>
      <c r="E146" s="60" t="s">
        <v>844</v>
      </c>
    </row>
    <row r="147" spans="1:5" ht="17.399999999999999">
      <c r="A147" s="536">
        <v>20</v>
      </c>
      <c r="B147" s="105" t="s">
        <v>2</v>
      </c>
      <c r="C147" s="267"/>
      <c r="D147" s="269"/>
      <c r="E147" s="267"/>
    </row>
    <row r="148" spans="1:5" ht="16.8" thickBot="1">
      <c r="A148" s="537"/>
      <c r="B148" s="106" t="s">
        <v>259</v>
      </c>
      <c r="C148" s="268"/>
      <c r="D148" s="270"/>
      <c r="E148" s="268"/>
    </row>
    <row r="149" spans="1:5" ht="21.75" customHeight="1">
      <c r="A149" s="575">
        <v>21</v>
      </c>
      <c r="B149" s="39" t="s">
        <v>566</v>
      </c>
      <c r="C149" s="473">
        <v>0</v>
      </c>
      <c r="D149" s="530">
        <f>[1]Sheet1!$I$14</f>
        <v>0</v>
      </c>
      <c r="E149" s="473">
        <v>0</v>
      </c>
    </row>
    <row r="150" spans="1:5" ht="15.75" customHeight="1">
      <c r="A150" s="577"/>
      <c r="B150" s="53" t="s">
        <v>456</v>
      </c>
      <c r="C150" s="435"/>
      <c r="D150" s="539"/>
      <c r="E150" s="435"/>
    </row>
    <row r="151" spans="1:5" ht="17.399999999999999">
      <c r="A151" s="577">
        <v>24</v>
      </c>
      <c r="B151" s="16" t="s">
        <v>822</v>
      </c>
      <c r="C151" s="462">
        <v>500000</v>
      </c>
      <c r="D151" s="551">
        <f>[1]Sheet1!$J$14</f>
        <v>8500</v>
      </c>
      <c r="E151" s="462">
        <v>100000</v>
      </c>
    </row>
    <row r="152" spans="1:5" ht="29.25" customHeight="1">
      <c r="A152" s="577"/>
      <c r="B152" s="53" t="s">
        <v>823</v>
      </c>
      <c r="C152" s="435"/>
      <c r="D152" s="560"/>
      <c r="E152" s="435"/>
    </row>
    <row r="153" spans="1:5" ht="18">
      <c r="A153" s="577">
        <v>25</v>
      </c>
      <c r="B153" s="30" t="s">
        <v>567</v>
      </c>
      <c r="C153" s="462"/>
      <c r="D153" s="535">
        <f>[1]Sheet1!$K$14</f>
        <v>1068000</v>
      </c>
      <c r="E153" s="462">
        <v>0</v>
      </c>
    </row>
    <row r="154" spans="1:5" ht="32.25" customHeight="1">
      <c r="A154" s="577"/>
      <c r="B154" s="52" t="s">
        <v>458</v>
      </c>
      <c r="C154" s="435"/>
      <c r="D154" s="539"/>
      <c r="E154" s="435"/>
    </row>
    <row r="155" spans="1:5" ht="39" customHeight="1">
      <c r="A155" s="577">
        <v>26</v>
      </c>
      <c r="B155" s="80" t="s">
        <v>748</v>
      </c>
      <c r="C155" s="462">
        <v>2500000</v>
      </c>
      <c r="D155" s="551">
        <f>[1]Sheet1!$B$17</f>
        <v>893840</v>
      </c>
      <c r="E155" s="462">
        <v>3000000</v>
      </c>
    </row>
    <row r="156" spans="1:5" ht="33" thickBot="1">
      <c r="A156" s="576"/>
      <c r="B156" s="54" t="s">
        <v>459</v>
      </c>
      <c r="C156" s="473"/>
      <c r="D156" s="549"/>
      <c r="E156" s="473"/>
    </row>
    <row r="157" spans="1:5" ht="19.2" thickBot="1">
      <c r="A157" s="98"/>
      <c r="B157" s="96" t="s">
        <v>528</v>
      </c>
      <c r="C157" s="97">
        <f>SUM(C149:C156)</f>
        <v>3000000</v>
      </c>
      <c r="D157" s="101">
        <f>SUM(D149:D156)</f>
        <v>1970340</v>
      </c>
      <c r="E157" s="97">
        <f>SUM(E149:E156)</f>
        <v>3100000</v>
      </c>
    </row>
    <row r="158" spans="1:5" ht="16.5" customHeight="1">
      <c r="A158" s="536">
        <v>40</v>
      </c>
      <c r="B158" s="107" t="s">
        <v>532</v>
      </c>
      <c r="C158" s="267"/>
      <c r="D158" s="269"/>
      <c r="E158" s="267"/>
    </row>
    <row r="159" spans="1:5" ht="15.75" customHeight="1" thickBot="1">
      <c r="A159" s="537"/>
      <c r="B159" s="108" t="s">
        <v>261</v>
      </c>
      <c r="C159" s="268"/>
      <c r="D159" s="270"/>
      <c r="E159" s="268"/>
    </row>
    <row r="160" spans="1:5" ht="15.6">
      <c r="A160" s="575">
        <v>41</v>
      </c>
      <c r="B160" s="125" t="s">
        <v>568</v>
      </c>
      <c r="C160" s="473">
        <v>35000</v>
      </c>
      <c r="D160" s="530">
        <f>[1]Sheet1!$C$17</f>
        <v>0</v>
      </c>
      <c r="E160" s="540">
        <v>35000</v>
      </c>
    </row>
    <row r="161" spans="1:5" ht="16.2">
      <c r="A161" s="577"/>
      <c r="B161" s="51" t="s">
        <v>482</v>
      </c>
      <c r="C161" s="435"/>
      <c r="D161" s="539"/>
      <c r="E161" s="469"/>
    </row>
    <row r="162" spans="1:5" ht="17.399999999999999">
      <c r="A162" s="577">
        <v>42</v>
      </c>
      <c r="B162" s="90" t="s">
        <v>569</v>
      </c>
      <c r="C162" s="462">
        <v>700000</v>
      </c>
      <c r="D162" s="535">
        <f>[1]Sheet1!$D$17</f>
        <v>594900</v>
      </c>
      <c r="E162" s="462">
        <v>700000</v>
      </c>
    </row>
    <row r="163" spans="1:5" ht="16.2">
      <c r="A163" s="577"/>
      <c r="B163" s="51" t="s">
        <v>460</v>
      </c>
      <c r="C163" s="435"/>
      <c r="D163" s="539"/>
      <c r="E163" s="435"/>
    </row>
    <row r="164" spans="1:5" ht="34.799999999999997">
      <c r="A164" s="577">
        <v>43</v>
      </c>
      <c r="B164" s="80" t="s">
        <v>745</v>
      </c>
      <c r="C164" s="462">
        <v>700000</v>
      </c>
      <c r="D164" s="535">
        <f>[1]Sheet1!$E$17</f>
        <v>679346</v>
      </c>
      <c r="E164" s="462">
        <v>400000</v>
      </c>
    </row>
    <row r="165" spans="1:5" ht="32.4">
      <c r="A165" s="577"/>
      <c r="B165" s="52" t="s">
        <v>461</v>
      </c>
      <c r="C165" s="473"/>
      <c r="D165" s="530"/>
      <c r="E165" s="473"/>
    </row>
    <row r="166" spans="1:5" ht="18">
      <c r="A166" s="577">
        <v>44</v>
      </c>
      <c r="B166" s="123" t="s">
        <v>570</v>
      </c>
      <c r="C166" s="462">
        <v>0</v>
      </c>
      <c r="D166" s="535">
        <v>0</v>
      </c>
      <c r="E166" s="462">
        <v>0</v>
      </c>
    </row>
    <row r="167" spans="1:5" ht="15" customHeight="1">
      <c r="A167" s="577"/>
      <c r="B167" s="55" t="s">
        <v>32</v>
      </c>
      <c r="C167" s="435"/>
      <c r="D167" s="539"/>
      <c r="E167" s="435"/>
    </row>
    <row r="168" spans="1:5" ht="18">
      <c r="A168" s="577">
        <v>45</v>
      </c>
      <c r="B168" s="123" t="s">
        <v>571</v>
      </c>
      <c r="C168" s="462">
        <v>50000</v>
      </c>
      <c r="D168" s="535">
        <v>0</v>
      </c>
      <c r="E168" s="470">
        <v>50000</v>
      </c>
    </row>
    <row r="169" spans="1:5" ht="15.75" customHeight="1" thickBot="1">
      <c r="A169" s="589"/>
      <c r="B169" s="55" t="s">
        <v>33</v>
      </c>
      <c r="C169" s="435"/>
      <c r="D169" s="539"/>
      <c r="E169" s="469"/>
    </row>
    <row r="170" spans="1:5" ht="31.2">
      <c r="A170" s="428" t="s">
        <v>522</v>
      </c>
      <c r="B170" s="429"/>
      <c r="C170" s="11" t="s">
        <v>826</v>
      </c>
      <c r="D170" s="11" t="s">
        <v>842</v>
      </c>
      <c r="E170" s="11" t="s">
        <v>843</v>
      </c>
    </row>
    <row r="171" spans="1:5" ht="34.5" customHeight="1" thickBot="1">
      <c r="A171" s="474" t="s">
        <v>281</v>
      </c>
      <c r="B171" s="493"/>
      <c r="C171" s="60" t="s">
        <v>828</v>
      </c>
      <c r="D171" s="60" t="s">
        <v>827</v>
      </c>
      <c r="E171" s="60" t="s">
        <v>844</v>
      </c>
    </row>
    <row r="172" spans="1:5" ht="18">
      <c r="A172" s="596">
        <v>46</v>
      </c>
      <c r="B172" s="123" t="s">
        <v>572</v>
      </c>
      <c r="C172" s="462">
        <v>50000</v>
      </c>
      <c r="D172" s="535">
        <f>0</f>
        <v>0</v>
      </c>
      <c r="E172" s="470">
        <v>50000</v>
      </c>
    </row>
    <row r="173" spans="1:5" ht="16.2">
      <c r="A173" s="577"/>
      <c r="B173" s="51" t="s">
        <v>34</v>
      </c>
      <c r="C173" s="435"/>
      <c r="D173" s="539"/>
      <c r="E173" s="469"/>
    </row>
    <row r="174" spans="1:5" ht="18">
      <c r="A174" s="577">
        <v>47</v>
      </c>
      <c r="B174" s="123" t="s">
        <v>573</v>
      </c>
      <c r="C174" s="462">
        <v>15000</v>
      </c>
      <c r="D174" s="551">
        <f>[1]Sheet1!$F$17</f>
        <v>0</v>
      </c>
      <c r="E174" s="462">
        <v>15000</v>
      </c>
    </row>
    <row r="175" spans="1:5" ht="16.8" thickBot="1">
      <c r="A175" s="576"/>
      <c r="B175" s="51" t="s">
        <v>35</v>
      </c>
      <c r="C175" s="473"/>
      <c r="D175" s="549"/>
      <c r="E175" s="473"/>
    </row>
    <row r="176" spans="1:5" ht="19.2" thickBot="1">
      <c r="A176" s="98"/>
      <c r="B176" s="96" t="s">
        <v>528</v>
      </c>
      <c r="C176" s="97">
        <f>C174+C172+C168+C166+C164+C162+C160</f>
        <v>1550000</v>
      </c>
      <c r="D176" s="101">
        <f>D174+D172+D168+D166+D164+D162+D160</f>
        <v>1274246</v>
      </c>
      <c r="E176" s="97">
        <f>E174+E172+E168+E166+E164+E162+E160</f>
        <v>1250000</v>
      </c>
    </row>
    <row r="177" spans="1:5" ht="17.399999999999999">
      <c r="A177" s="536">
        <v>60</v>
      </c>
      <c r="B177" s="105" t="s">
        <v>550</v>
      </c>
      <c r="C177" s="267"/>
      <c r="D177" s="269"/>
      <c r="E177" s="267"/>
    </row>
    <row r="178" spans="1:5" ht="16.8" thickBot="1">
      <c r="A178" s="537"/>
      <c r="B178" s="106" t="s">
        <v>263</v>
      </c>
      <c r="C178" s="268"/>
      <c r="D178" s="270"/>
      <c r="E178" s="268"/>
    </row>
    <row r="179" spans="1:5" ht="17.399999999999999">
      <c r="A179" s="575">
        <v>62</v>
      </c>
      <c r="B179" s="88" t="s">
        <v>574</v>
      </c>
      <c r="C179" s="473">
        <v>100000</v>
      </c>
      <c r="D179" s="530">
        <f>[1]Sheet1!$H$17</f>
        <v>160575</v>
      </c>
      <c r="E179" s="473">
        <v>100000</v>
      </c>
    </row>
    <row r="180" spans="1:5" ht="16.8" thickBot="1">
      <c r="A180" s="577"/>
      <c r="B180" s="126" t="s">
        <v>805</v>
      </c>
      <c r="C180" s="463"/>
      <c r="D180" s="554"/>
      <c r="E180" s="463"/>
    </row>
    <row r="181" spans="1:5" ht="34.799999999999997">
      <c r="A181" s="576">
        <v>63</v>
      </c>
      <c r="B181" s="127" t="s">
        <v>575</v>
      </c>
      <c r="C181" s="434"/>
      <c r="D181" s="434"/>
      <c r="E181" s="434"/>
    </row>
    <row r="182" spans="1:5" ht="15.6" thickBot="1">
      <c r="A182" s="595"/>
      <c r="B182" s="128" t="s">
        <v>36</v>
      </c>
      <c r="C182" s="463"/>
      <c r="D182" s="463"/>
      <c r="E182" s="463"/>
    </row>
    <row r="183" spans="1:5" ht="19.2" thickBot="1">
      <c r="A183" s="98"/>
      <c r="B183" s="96" t="s">
        <v>528</v>
      </c>
      <c r="C183" s="97">
        <f>C179+C181</f>
        <v>100000</v>
      </c>
      <c r="D183" s="101">
        <f>D179+D181</f>
        <v>160575</v>
      </c>
      <c r="E183" s="97">
        <f>E179+E181</f>
        <v>100000</v>
      </c>
    </row>
    <row r="184" spans="1:5" ht="17.399999999999999">
      <c r="A184" s="536">
        <v>70</v>
      </c>
      <c r="B184" s="107" t="s">
        <v>551</v>
      </c>
      <c r="C184" s="571"/>
      <c r="D184" s="573"/>
      <c r="E184" s="571"/>
    </row>
    <row r="185" spans="1:5" ht="16.8" thickBot="1">
      <c r="A185" s="537"/>
      <c r="B185" s="108" t="s">
        <v>295</v>
      </c>
      <c r="C185" s="572"/>
      <c r="D185" s="574"/>
      <c r="E185" s="572"/>
    </row>
    <row r="186" spans="1:5" ht="34.799999999999997">
      <c r="A186" s="575">
        <v>71</v>
      </c>
      <c r="B186" s="92" t="s">
        <v>581</v>
      </c>
      <c r="C186" s="540">
        <v>10490400</v>
      </c>
      <c r="D186" s="530">
        <f>[1]Sheet1!$I$17</f>
        <v>2273341.58</v>
      </c>
      <c r="E186" s="540">
        <v>11939340</v>
      </c>
    </row>
    <row r="187" spans="1:5" ht="16.8" thickBot="1">
      <c r="A187" s="576"/>
      <c r="B187" s="51" t="s">
        <v>296</v>
      </c>
      <c r="C187" s="540"/>
      <c r="D187" s="530"/>
      <c r="E187" s="540"/>
    </row>
    <row r="188" spans="1:5" ht="19.2" thickBot="1">
      <c r="A188" s="98"/>
      <c r="B188" s="96" t="s">
        <v>528</v>
      </c>
      <c r="C188" s="97">
        <f>C186</f>
        <v>10490400</v>
      </c>
      <c r="D188" s="101">
        <f>D186</f>
        <v>2273341.58</v>
      </c>
      <c r="E188" s="97">
        <f>E186</f>
        <v>11939340</v>
      </c>
    </row>
    <row r="190" spans="1:5" ht="19.2">
      <c r="A190" s="531"/>
      <c r="B190" s="168" t="s">
        <v>576</v>
      </c>
      <c r="C190" s="556">
        <f>C188+C183+C176+C157</f>
        <v>15140400</v>
      </c>
      <c r="D190" s="556">
        <f>D188+D183+D176+D157</f>
        <v>5678502.5800000001</v>
      </c>
      <c r="E190" s="556">
        <f>E188+E183+E176+E157</f>
        <v>16389340</v>
      </c>
    </row>
    <row r="191" spans="1:5" ht="18.600000000000001" thickBot="1">
      <c r="A191" s="532"/>
      <c r="B191" s="169" t="s">
        <v>300</v>
      </c>
      <c r="C191" s="557"/>
      <c r="D191" s="557"/>
      <c r="E191" s="557"/>
    </row>
    <row r="192" spans="1:5" ht="13.8" thickTop="1"/>
    <row r="196" spans="1:5" ht="36" customHeight="1"/>
    <row r="197" spans="1:5" ht="36" customHeight="1"/>
    <row r="198" spans="1:5" ht="36" customHeight="1"/>
    <row r="199" spans="1:5" ht="36" customHeight="1"/>
    <row r="200" spans="1:5" ht="36" customHeight="1"/>
    <row r="201" spans="1:5" ht="36" customHeight="1" thickBot="1"/>
    <row r="202" spans="1:5" ht="22.8">
      <c r="A202" s="495" t="s">
        <v>520</v>
      </c>
      <c r="B202" s="496"/>
      <c r="C202" s="496"/>
      <c r="D202" s="496"/>
      <c r="E202" s="497"/>
    </row>
    <row r="203" spans="1:5" ht="24.6">
      <c r="A203" s="498" t="s">
        <v>280</v>
      </c>
      <c r="B203" s="499"/>
      <c r="C203" s="499"/>
      <c r="D203" s="499"/>
      <c r="E203" s="500"/>
    </row>
    <row r="204" spans="1:5" ht="20.399999999999999">
      <c r="A204" s="451" t="s">
        <v>841</v>
      </c>
      <c r="B204" s="452"/>
      <c r="C204" s="452"/>
      <c r="D204" s="452"/>
      <c r="E204" s="453"/>
    </row>
    <row r="205" spans="1:5" ht="19.95" customHeight="1">
      <c r="A205" s="579" t="s">
        <v>10</v>
      </c>
      <c r="B205" s="580"/>
      <c r="C205" s="580"/>
      <c r="D205" s="580"/>
      <c r="E205" s="581"/>
    </row>
    <row r="206" spans="1:5" ht="16.2" customHeight="1">
      <c r="A206" s="451" t="s">
        <v>547</v>
      </c>
      <c r="B206" s="452"/>
      <c r="C206" s="452"/>
      <c r="D206" s="452"/>
      <c r="E206" s="453"/>
    </row>
    <row r="207" spans="1:5" ht="19.2" thickBot="1">
      <c r="A207" s="592" t="s">
        <v>301</v>
      </c>
      <c r="B207" s="593"/>
      <c r="C207" s="593"/>
      <c r="D207" s="593"/>
      <c r="E207" s="594"/>
    </row>
    <row r="208" spans="1:5" ht="31.2">
      <c r="A208" s="428" t="s">
        <v>522</v>
      </c>
      <c r="B208" s="429"/>
      <c r="C208" s="11" t="s">
        <v>826</v>
      </c>
      <c r="D208" s="11" t="s">
        <v>842</v>
      </c>
      <c r="E208" s="11" t="s">
        <v>843</v>
      </c>
    </row>
    <row r="209" spans="1:6" ht="33.75" customHeight="1" thickBot="1">
      <c r="A209" s="474" t="s">
        <v>281</v>
      </c>
      <c r="B209" s="493"/>
      <c r="C209" s="60" t="s">
        <v>828</v>
      </c>
      <c r="D209" s="60" t="s">
        <v>827</v>
      </c>
      <c r="E209" s="60" t="s">
        <v>844</v>
      </c>
    </row>
    <row r="210" spans="1:6" ht="17.399999999999999">
      <c r="A210" s="536">
        <v>40</v>
      </c>
      <c r="B210" s="107" t="s">
        <v>532</v>
      </c>
      <c r="C210" s="267"/>
      <c r="D210" s="269"/>
      <c r="E210" s="267"/>
    </row>
    <row r="211" spans="1:6" ht="16.8" thickBot="1">
      <c r="A211" s="537"/>
      <c r="B211" s="108" t="s">
        <v>282</v>
      </c>
      <c r="C211" s="268"/>
      <c r="D211" s="270"/>
      <c r="E211" s="268"/>
    </row>
    <row r="212" spans="1:6" ht="15.6">
      <c r="A212" s="591">
        <v>41</v>
      </c>
      <c r="B212" s="3" t="s">
        <v>577</v>
      </c>
      <c r="C212" s="434">
        <v>0</v>
      </c>
      <c r="D212" s="434">
        <f>[1]Sheet1!$H$23</f>
        <v>5100</v>
      </c>
      <c r="E212" s="434">
        <v>10000</v>
      </c>
    </row>
    <row r="213" spans="1:6" ht="16.2">
      <c r="A213" s="575"/>
      <c r="B213" s="53" t="s">
        <v>37</v>
      </c>
      <c r="C213" s="435"/>
      <c r="D213" s="435"/>
      <c r="E213" s="435"/>
    </row>
    <row r="214" spans="1:6" ht="34.799999999999997">
      <c r="A214" s="577">
        <v>43</v>
      </c>
      <c r="B214" s="92" t="s">
        <v>578</v>
      </c>
      <c r="C214" s="473">
        <v>272400</v>
      </c>
      <c r="D214" s="549">
        <f>[1]Sheet1!$K$17</f>
        <v>173350</v>
      </c>
      <c r="E214" s="473">
        <v>272400</v>
      </c>
    </row>
    <row r="215" spans="1:6" ht="16.8" thickBot="1">
      <c r="A215" s="576"/>
      <c r="B215" s="82" t="s">
        <v>462</v>
      </c>
      <c r="C215" s="473"/>
      <c r="D215" s="549"/>
      <c r="E215" s="473"/>
    </row>
    <row r="216" spans="1:6" ht="19.2" thickBot="1">
      <c r="A216" s="98"/>
      <c r="B216" s="96" t="s">
        <v>528</v>
      </c>
      <c r="C216" s="97">
        <f>C214+C212</f>
        <v>272400</v>
      </c>
      <c r="D216" s="101">
        <f>D214+D212</f>
        <v>178450</v>
      </c>
      <c r="E216" s="97">
        <f>E214+E212</f>
        <v>282400</v>
      </c>
      <c r="F216" s="66"/>
    </row>
    <row r="217" spans="1:6" ht="17.399999999999999">
      <c r="A217" s="536">
        <v>50</v>
      </c>
      <c r="B217" s="103" t="s">
        <v>26</v>
      </c>
      <c r="C217" s="267"/>
      <c r="D217" s="269"/>
      <c r="E217" s="267"/>
    </row>
    <row r="218" spans="1:6" ht="16.8" thickBot="1">
      <c r="A218" s="537"/>
      <c r="B218" s="122" t="s">
        <v>302</v>
      </c>
      <c r="C218" s="268"/>
      <c r="D218" s="270"/>
      <c r="E218" s="268"/>
    </row>
    <row r="219" spans="1:6" ht="17.399999999999999">
      <c r="A219" s="575">
        <v>51</v>
      </c>
      <c r="B219" s="88" t="s">
        <v>579</v>
      </c>
      <c r="C219" s="473">
        <v>0</v>
      </c>
      <c r="D219" s="530">
        <f>[1]Sheet1!$L$17</f>
        <v>0</v>
      </c>
      <c r="E219" s="473">
        <v>0</v>
      </c>
    </row>
    <row r="220" spans="1:6" ht="16.8" thickBot="1">
      <c r="A220" s="576"/>
      <c r="B220" s="51" t="s">
        <v>303</v>
      </c>
      <c r="C220" s="473"/>
      <c r="D220" s="530"/>
      <c r="E220" s="473"/>
    </row>
    <row r="221" spans="1:6" ht="19.2" thickBot="1">
      <c r="A221" s="98"/>
      <c r="B221" s="96" t="s">
        <v>528</v>
      </c>
      <c r="C221" s="97">
        <f>C219</f>
        <v>0</v>
      </c>
      <c r="D221" s="101">
        <f>D219</f>
        <v>0</v>
      </c>
      <c r="E221" s="97">
        <f>E219</f>
        <v>0</v>
      </c>
      <c r="F221" s="66"/>
    </row>
    <row r="222" spans="1:6" ht="17.399999999999999">
      <c r="A222" s="536">
        <v>60</v>
      </c>
      <c r="B222" s="105" t="s">
        <v>550</v>
      </c>
      <c r="C222" s="267"/>
      <c r="D222" s="269"/>
      <c r="E222" s="267"/>
    </row>
    <row r="223" spans="1:6" ht="16.8" thickBot="1">
      <c r="A223" s="537"/>
      <c r="B223" s="106" t="s">
        <v>263</v>
      </c>
      <c r="C223" s="268"/>
      <c r="D223" s="270"/>
      <c r="E223" s="268"/>
    </row>
    <row r="224" spans="1:6" ht="18">
      <c r="A224" s="590">
        <v>61</v>
      </c>
      <c r="B224" s="295" t="s">
        <v>580</v>
      </c>
      <c r="C224" s="434">
        <v>0</v>
      </c>
      <c r="D224" s="434">
        <v>0</v>
      </c>
      <c r="E224" s="434">
        <v>0</v>
      </c>
    </row>
    <row r="225" spans="1:6" ht="16.8" thickBot="1">
      <c r="A225" s="575"/>
      <c r="B225" s="56" t="s">
        <v>38</v>
      </c>
      <c r="C225" s="463"/>
      <c r="D225" s="463"/>
      <c r="E225" s="463"/>
    </row>
    <row r="226" spans="1:6" ht="17.399999999999999">
      <c r="A226" s="577">
        <v>62</v>
      </c>
      <c r="B226" s="88" t="s">
        <v>543</v>
      </c>
      <c r="C226" s="434">
        <v>2000</v>
      </c>
      <c r="D226" s="530">
        <f>[1]Sheet1!$B$20</f>
        <v>500</v>
      </c>
      <c r="E226" s="434">
        <v>2000</v>
      </c>
    </row>
    <row r="227" spans="1:6" ht="16.8" thickBot="1">
      <c r="A227" s="576"/>
      <c r="B227" s="51" t="s">
        <v>304</v>
      </c>
      <c r="C227" s="473"/>
      <c r="D227" s="530"/>
      <c r="E227" s="473"/>
    </row>
    <row r="228" spans="1:6" ht="19.2" thickBot="1">
      <c r="A228" s="98"/>
      <c r="B228" s="96" t="s">
        <v>528</v>
      </c>
      <c r="C228" s="97">
        <f>C224+C226</f>
        <v>2000</v>
      </c>
      <c r="D228" s="101">
        <f>D224+D226</f>
        <v>500</v>
      </c>
      <c r="E228" s="97">
        <f>E224+E226</f>
        <v>2000</v>
      </c>
      <c r="F228" s="66"/>
    </row>
    <row r="229" spans="1:6" ht="15" customHeight="1">
      <c r="A229" s="588">
        <v>70</v>
      </c>
      <c r="B229" s="18" t="s">
        <v>551</v>
      </c>
      <c r="C229" s="473"/>
      <c r="D229" s="530"/>
      <c r="E229" s="473"/>
    </row>
    <row r="230" spans="1:6" ht="15" customHeight="1">
      <c r="A230" s="505"/>
      <c r="B230" s="49" t="s">
        <v>295</v>
      </c>
      <c r="C230" s="473"/>
      <c r="D230" s="530"/>
      <c r="E230" s="473"/>
    </row>
    <row r="231" spans="1:6" ht="31.95" customHeight="1">
      <c r="A231" s="577">
        <v>71</v>
      </c>
      <c r="B231" s="80" t="s">
        <v>581</v>
      </c>
      <c r="C231" s="462">
        <v>414600</v>
      </c>
      <c r="D231" s="535">
        <f>0</f>
        <v>0</v>
      </c>
      <c r="E231" s="470">
        <v>474600</v>
      </c>
    </row>
    <row r="232" spans="1:6" ht="16.8" thickBot="1">
      <c r="A232" s="589"/>
      <c r="B232" s="51" t="s">
        <v>296</v>
      </c>
      <c r="C232" s="435"/>
      <c r="D232" s="539"/>
      <c r="E232" s="469"/>
    </row>
    <row r="233" spans="1:6" ht="19.2" thickBot="1">
      <c r="A233" s="131"/>
      <c r="B233" s="96" t="s">
        <v>528</v>
      </c>
      <c r="C233" s="97">
        <f>C231</f>
        <v>414600</v>
      </c>
      <c r="D233" s="101">
        <f>D231</f>
        <v>0</v>
      </c>
      <c r="E233" s="97">
        <f>E231</f>
        <v>474600</v>
      </c>
      <c r="F233" s="66"/>
    </row>
    <row r="235" spans="1:6" ht="19.2">
      <c r="A235" s="531"/>
      <c r="B235" s="168" t="s">
        <v>582</v>
      </c>
      <c r="C235" s="533">
        <f>C233+C228+C221+C216</f>
        <v>689000</v>
      </c>
      <c r="D235" s="586">
        <f>D233+D228+D221+D216</f>
        <v>178950</v>
      </c>
      <c r="E235" s="533">
        <f>E233+E228+E221+E216</f>
        <v>759000</v>
      </c>
    </row>
    <row r="236" spans="1:6" ht="57.6" customHeight="1" thickBot="1">
      <c r="A236" s="532"/>
      <c r="B236" s="169" t="s">
        <v>305</v>
      </c>
      <c r="C236" s="534"/>
      <c r="D236" s="587"/>
      <c r="E236" s="534"/>
    </row>
    <row r="237" spans="1:6" ht="23.4" thickTop="1">
      <c r="A237" s="495" t="s">
        <v>520</v>
      </c>
      <c r="B237" s="496"/>
      <c r="C237" s="496"/>
      <c r="D237" s="496"/>
      <c r="E237" s="497"/>
    </row>
    <row r="238" spans="1:6" ht="24.6">
      <c r="A238" s="498" t="s">
        <v>280</v>
      </c>
      <c r="B238" s="499"/>
      <c r="C238" s="499"/>
      <c r="D238" s="499"/>
      <c r="E238" s="500"/>
    </row>
    <row r="239" spans="1:6" ht="20.399999999999999">
      <c r="A239" s="451" t="s">
        <v>841</v>
      </c>
      <c r="B239" s="452"/>
      <c r="C239" s="452"/>
      <c r="D239" s="452"/>
      <c r="E239" s="453"/>
    </row>
    <row r="240" spans="1:6" ht="24" customHeight="1">
      <c r="A240" s="579" t="s">
        <v>12</v>
      </c>
      <c r="B240" s="580"/>
      <c r="C240" s="580"/>
      <c r="D240" s="580"/>
      <c r="E240" s="581"/>
    </row>
    <row r="241" spans="1:6" ht="20.399999999999999">
      <c r="A241" s="451" t="s">
        <v>548</v>
      </c>
      <c r="B241" s="452"/>
      <c r="C241" s="452"/>
      <c r="D241" s="452"/>
      <c r="E241" s="453"/>
    </row>
    <row r="242" spans="1:6" ht="16.8" thickBot="1">
      <c r="A242" s="457" t="s">
        <v>306</v>
      </c>
      <c r="B242" s="458"/>
      <c r="C242" s="458"/>
      <c r="D242" s="458"/>
      <c r="E242" s="459"/>
    </row>
    <row r="243" spans="1:6" ht="52.5" customHeight="1">
      <c r="A243" s="428" t="s">
        <v>522</v>
      </c>
      <c r="B243" s="477"/>
      <c r="C243" s="11" t="s">
        <v>826</v>
      </c>
      <c r="D243" s="11" t="s">
        <v>842</v>
      </c>
      <c r="E243" s="11" t="s">
        <v>843</v>
      </c>
    </row>
    <row r="244" spans="1:6" ht="25.95" customHeight="1" thickBot="1">
      <c r="A244" s="474" t="s">
        <v>281</v>
      </c>
      <c r="B244" s="585"/>
      <c r="C244" s="60" t="s">
        <v>828</v>
      </c>
      <c r="D244" s="60" t="s">
        <v>827</v>
      </c>
      <c r="E244" s="60" t="s">
        <v>844</v>
      </c>
    </row>
    <row r="245" spans="1:6" ht="17.399999999999999">
      <c r="A245" s="536">
        <v>20</v>
      </c>
      <c r="B245" s="105" t="s">
        <v>2</v>
      </c>
      <c r="C245" s="267"/>
      <c r="D245" s="269"/>
      <c r="E245" s="267"/>
    </row>
    <row r="246" spans="1:6" ht="16.8" thickBot="1">
      <c r="A246" s="537"/>
      <c r="B246" s="106" t="s">
        <v>259</v>
      </c>
      <c r="C246" s="268"/>
      <c r="D246" s="270"/>
      <c r="E246" s="268"/>
    </row>
    <row r="247" spans="1:6" ht="17.399999999999999">
      <c r="A247" s="575">
        <v>22</v>
      </c>
      <c r="B247" s="39" t="s">
        <v>583</v>
      </c>
      <c r="C247" s="473">
        <v>732900</v>
      </c>
      <c r="D247" s="530">
        <f>[1]Sheet1!$D$20</f>
        <v>132900</v>
      </c>
      <c r="E247" s="473">
        <f>132900+600000</f>
        <v>732900</v>
      </c>
    </row>
    <row r="248" spans="1:6" ht="16.2">
      <c r="A248" s="577"/>
      <c r="B248" s="53" t="s">
        <v>307</v>
      </c>
      <c r="C248" s="435"/>
      <c r="D248" s="539"/>
      <c r="E248" s="435"/>
    </row>
    <row r="249" spans="1:6" ht="34.799999999999997">
      <c r="A249" s="577">
        <v>23</v>
      </c>
      <c r="B249" s="28" t="s">
        <v>584</v>
      </c>
      <c r="C249" s="462">
        <v>4500000</v>
      </c>
      <c r="D249" s="535">
        <f>[1]Sheet1!$F$20</f>
        <v>4212600</v>
      </c>
      <c r="E249" s="462">
        <v>4806100</v>
      </c>
      <c r="F249" s="257">
        <f>D249-3361600</f>
        <v>851000</v>
      </c>
    </row>
    <row r="250" spans="1:6" ht="16.8" thickBot="1">
      <c r="A250" s="576"/>
      <c r="B250" s="52" t="s">
        <v>308</v>
      </c>
      <c r="C250" s="473"/>
      <c r="D250" s="530"/>
      <c r="E250" s="473"/>
    </row>
    <row r="251" spans="1:6" ht="19.2" thickBot="1">
      <c r="A251" s="98"/>
      <c r="B251" s="96" t="s">
        <v>528</v>
      </c>
      <c r="C251" s="97">
        <f>C247+C249</f>
        <v>5232900</v>
      </c>
      <c r="D251" s="101">
        <f>D247+D249</f>
        <v>4345500</v>
      </c>
      <c r="E251" s="97">
        <f>E247+E249</f>
        <v>5539000</v>
      </c>
    </row>
    <row r="252" spans="1:6" ht="17.399999999999999">
      <c r="A252" s="536">
        <v>40</v>
      </c>
      <c r="B252" s="107" t="s">
        <v>532</v>
      </c>
      <c r="C252" s="267"/>
      <c r="D252" s="269"/>
      <c r="E252" s="267"/>
    </row>
    <row r="253" spans="1:6" ht="16.8" thickBot="1">
      <c r="A253" s="537"/>
      <c r="B253" s="108" t="s">
        <v>261</v>
      </c>
      <c r="C253" s="268"/>
      <c r="D253" s="270"/>
      <c r="E253" s="268"/>
    </row>
    <row r="254" spans="1:6" ht="17.399999999999999">
      <c r="A254" s="575">
        <v>43</v>
      </c>
      <c r="B254" s="88" t="s">
        <v>803</v>
      </c>
      <c r="C254" s="473">
        <v>350000</v>
      </c>
      <c r="D254" s="549">
        <f>[1]Sheet1!$H$20</f>
        <v>0</v>
      </c>
      <c r="E254" s="540">
        <v>350000</v>
      </c>
    </row>
    <row r="255" spans="1:6" ht="16.2">
      <c r="A255" s="577"/>
      <c r="B255" s="51" t="s">
        <v>817</v>
      </c>
      <c r="C255" s="435"/>
      <c r="D255" s="560"/>
      <c r="E255" s="469"/>
    </row>
    <row r="256" spans="1:6" ht="34.799999999999997">
      <c r="A256" s="577">
        <v>44</v>
      </c>
      <c r="B256" s="80" t="s">
        <v>802</v>
      </c>
      <c r="C256" s="462">
        <f>1400000+200000</f>
        <v>1600000</v>
      </c>
      <c r="D256" s="551">
        <f>[1]Sheet1!$I$20</f>
        <v>0</v>
      </c>
      <c r="E256" s="470">
        <f>1400000+200000</f>
        <v>1600000</v>
      </c>
    </row>
    <row r="257" spans="1:6" ht="30.6" thickBot="1">
      <c r="A257" s="576"/>
      <c r="B257" s="41" t="s">
        <v>862</v>
      </c>
      <c r="C257" s="473"/>
      <c r="D257" s="549"/>
      <c r="E257" s="540"/>
    </row>
    <row r="258" spans="1:6" ht="19.2" thickBot="1">
      <c r="A258" s="124"/>
      <c r="B258" s="96" t="s">
        <v>528</v>
      </c>
      <c r="C258" s="97">
        <f>C254+C256</f>
        <v>1950000</v>
      </c>
      <c r="D258" s="101">
        <f>D254+D256</f>
        <v>0</v>
      </c>
      <c r="E258" s="97">
        <f>E254+E256</f>
        <v>1950000</v>
      </c>
    </row>
    <row r="259" spans="1:6" ht="17.399999999999999">
      <c r="A259" s="550">
        <v>50</v>
      </c>
      <c r="B259" s="129" t="s">
        <v>539</v>
      </c>
      <c r="C259" s="271"/>
      <c r="D259" s="115"/>
      <c r="E259" s="271"/>
    </row>
    <row r="260" spans="1:6" ht="16.8" thickBot="1">
      <c r="A260" s="537"/>
      <c r="B260" s="122" t="s">
        <v>310</v>
      </c>
      <c r="C260" s="268"/>
      <c r="D260" s="270"/>
      <c r="E260" s="268"/>
    </row>
    <row r="261" spans="1:6" ht="17.399999999999999">
      <c r="A261" s="575">
        <v>51</v>
      </c>
      <c r="B261" s="88" t="s">
        <v>867</v>
      </c>
      <c r="C261" s="473">
        <v>4000</v>
      </c>
      <c r="D261" s="530">
        <f>[1]Sheet1!$J$20</f>
        <v>2737.5</v>
      </c>
      <c r="E261" s="473">
        <v>4000</v>
      </c>
    </row>
    <row r="262" spans="1:6" ht="16.2">
      <c r="A262" s="577"/>
      <c r="B262" s="51" t="s">
        <v>311</v>
      </c>
      <c r="C262" s="473"/>
      <c r="D262" s="530"/>
      <c r="E262" s="473"/>
    </row>
    <row r="263" spans="1:6" ht="18">
      <c r="A263" s="577">
        <v>52</v>
      </c>
      <c r="B263" s="132" t="s">
        <v>588</v>
      </c>
      <c r="C263" s="462">
        <v>0</v>
      </c>
      <c r="D263" s="535"/>
      <c r="E263" s="462">
        <v>0</v>
      </c>
    </row>
    <row r="264" spans="1:6" ht="16.2">
      <c r="A264" s="577"/>
      <c r="B264" s="133" t="s">
        <v>39</v>
      </c>
      <c r="C264" s="435"/>
      <c r="D264" s="539"/>
      <c r="E264" s="435"/>
    </row>
    <row r="265" spans="1:6" ht="18">
      <c r="A265" s="577">
        <v>55</v>
      </c>
      <c r="B265" s="123" t="s">
        <v>589</v>
      </c>
      <c r="C265" s="462">
        <v>0</v>
      </c>
      <c r="D265" s="535"/>
      <c r="E265" s="462">
        <v>0</v>
      </c>
    </row>
    <row r="266" spans="1:6" ht="16.8" thickBot="1">
      <c r="A266" s="576"/>
      <c r="B266" s="51" t="s">
        <v>40</v>
      </c>
      <c r="C266" s="473"/>
      <c r="D266" s="530"/>
      <c r="E266" s="473"/>
    </row>
    <row r="267" spans="1:6" ht="19.2" thickBot="1">
      <c r="A267" s="98"/>
      <c r="B267" s="96" t="s">
        <v>528</v>
      </c>
      <c r="C267" s="97">
        <f>C261+C263+C265</f>
        <v>4000</v>
      </c>
      <c r="D267" s="101">
        <f>D261+D263+D265</f>
        <v>2737.5</v>
      </c>
      <c r="E267" s="97">
        <f>E261+E263+E265</f>
        <v>4000</v>
      </c>
      <c r="F267" s="66"/>
    </row>
    <row r="268" spans="1:6" ht="0.6" customHeight="1"/>
    <row r="269" spans="1:6" ht="12.75" hidden="1" customHeight="1"/>
    <row r="270" spans="1:6" ht="12.75" hidden="1" customHeight="1"/>
    <row r="271" spans="1:6" ht="12.75" hidden="1" customHeight="1"/>
    <row r="272" spans="1:6" ht="11.4" customHeight="1"/>
    <row r="273" spans="1:5" ht="24.6" customHeight="1">
      <c r="A273" s="531"/>
      <c r="B273" s="170" t="s">
        <v>590</v>
      </c>
      <c r="C273" s="533">
        <f>C267+C258+C251</f>
        <v>7186900</v>
      </c>
      <c r="D273" s="533">
        <f>D267+D258+D251</f>
        <v>4348237.5</v>
      </c>
      <c r="E273" s="533">
        <f>E267+E258+E251</f>
        <v>7493000</v>
      </c>
    </row>
    <row r="274" spans="1:5" ht="43.95" customHeight="1" thickBot="1">
      <c r="A274" s="532"/>
      <c r="B274" s="171" t="s">
        <v>312</v>
      </c>
      <c r="C274" s="534"/>
      <c r="D274" s="534"/>
      <c r="E274" s="534"/>
    </row>
    <row r="275" spans="1:5" ht="25.5" customHeight="1" thickTop="1">
      <c r="A275" s="495" t="s">
        <v>520</v>
      </c>
      <c r="B275" s="496"/>
      <c r="C275" s="496"/>
      <c r="D275" s="496"/>
      <c r="E275" s="497"/>
    </row>
    <row r="276" spans="1:5" ht="23.25" customHeight="1">
      <c r="A276" s="498" t="s">
        <v>280</v>
      </c>
      <c r="B276" s="499"/>
      <c r="C276" s="499"/>
      <c r="D276" s="499"/>
      <c r="E276" s="500"/>
    </row>
    <row r="277" spans="1:5" ht="20.399999999999999">
      <c r="A277" s="451" t="s">
        <v>841</v>
      </c>
      <c r="B277" s="452"/>
      <c r="C277" s="452"/>
      <c r="D277" s="452"/>
      <c r="E277" s="453"/>
    </row>
    <row r="278" spans="1:5" ht="27">
      <c r="A278" s="579" t="s">
        <v>14</v>
      </c>
      <c r="B278" s="580"/>
      <c r="C278" s="580"/>
      <c r="D278" s="580"/>
      <c r="E278" s="581"/>
    </row>
    <row r="279" spans="1:5" ht="20.399999999999999">
      <c r="A279" s="451" t="s">
        <v>549</v>
      </c>
      <c r="B279" s="452"/>
      <c r="C279" s="452"/>
      <c r="D279" s="452"/>
      <c r="E279" s="453"/>
    </row>
    <row r="280" spans="1:5" ht="19.2" thickBot="1">
      <c r="A280" s="582" t="s">
        <v>313</v>
      </c>
      <c r="B280" s="583"/>
      <c r="C280" s="583"/>
      <c r="D280" s="583"/>
      <c r="E280" s="584"/>
    </row>
    <row r="281" spans="1:5" ht="31.2">
      <c r="A281" s="428" t="s">
        <v>24</v>
      </c>
      <c r="B281" s="429"/>
      <c r="C281" s="11" t="s">
        <v>826</v>
      </c>
      <c r="D281" s="11" t="s">
        <v>842</v>
      </c>
      <c r="E281" s="11" t="s">
        <v>843</v>
      </c>
    </row>
    <row r="282" spans="1:5" ht="30.6" thickBot="1">
      <c r="A282" s="474" t="s">
        <v>281</v>
      </c>
      <c r="B282" s="431"/>
      <c r="C282" s="60" t="s">
        <v>828</v>
      </c>
      <c r="D282" s="60" t="s">
        <v>827</v>
      </c>
      <c r="E282" s="60" t="s">
        <v>844</v>
      </c>
    </row>
    <row r="283" spans="1:5" ht="17.399999999999999">
      <c r="A283" s="536">
        <v>10</v>
      </c>
      <c r="B283" s="103" t="s">
        <v>524</v>
      </c>
      <c r="C283" s="267"/>
      <c r="D283" s="269"/>
      <c r="E283" s="267"/>
    </row>
    <row r="284" spans="1:5" ht="16.8" thickBot="1">
      <c r="A284" s="537"/>
      <c r="B284" s="108" t="s">
        <v>282</v>
      </c>
      <c r="C284" s="268"/>
      <c r="D284" s="270"/>
      <c r="E284" s="268"/>
    </row>
    <row r="285" spans="1:5" ht="17.399999999999999">
      <c r="A285" s="575">
        <v>15</v>
      </c>
      <c r="B285" s="88" t="s">
        <v>591</v>
      </c>
      <c r="C285" s="473">
        <v>100000</v>
      </c>
      <c r="D285" s="530">
        <f>[1]Sheet1!$K$20</f>
        <v>0</v>
      </c>
      <c r="E285" s="473">
        <v>100000</v>
      </c>
    </row>
    <row r="286" spans="1:5" ht="16.8" thickBot="1">
      <c r="A286" s="576"/>
      <c r="B286" s="65" t="s">
        <v>314</v>
      </c>
      <c r="C286" s="473"/>
      <c r="D286" s="530"/>
      <c r="E286" s="473"/>
    </row>
    <row r="287" spans="1:5" ht="19.2" thickBot="1">
      <c r="A287" s="98"/>
      <c r="B287" s="96" t="s">
        <v>528</v>
      </c>
      <c r="C287" s="97">
        <f>C285</f>
        <v>100000</v>
      </c>
      <c r="D287" s="101">
        <f>D285</f>
        <v>0</v>
      </c>
      <c r="E287" s="97">
        <f>E285</f>
        <v>100000</v>
      </c>
    </row>
    <row r="288" spans="1:5" ht="17.399999999999999">
      <c r="A288" s="561">
        <v>40</v>
      </c>
      <c r="B288" s="107" t="s">
        <v>532</v>
      </c>
      <c r="C288" s="267"/>
      <c r="D288" s="269"/>
      <c r="E288" s="267"/>
    </row>
    <row r="289" spans="1:6" ht="16.5" customHeight="1">
      <c r="A289" s="578"/>
      <c r="B289" s="116" t="s">
        <v>261</v>
      </c>
      <c r="C289" s="271"/>
      <c r="D289" s="115"/>
      <c r="E289" s="271"/>
    </row>
    <row r="290" spans="1:6" ht="16.8" thickBot="1">
      <c r="A290" s="562"/>
      <c r="B290" s="135"/>
      <c r="C290" s="268"/>
      <c r="D290" s="270"/>
      <c r="E290" s="268"/>
    </row>
    <row r="291" spans="1:6" ht="18">
      <c r="A291" s="575">
        <v>42</v>
      </c>
      <c r="B291" s="134" t="s">
        <v>592</v>
      </c>
      <c r="C291" s="434">
        <v>0</v>
      </c>
      <c r="D291" s="434"/>
      <c r="E291" s="434">
        <v>0</v>
      </c>
    </row>
    <row r="292" spans="1:6" ht="16.2">
      <c r="A292" s="577"/>
      <c r="B292" s="57" t="s">
        <v>41</v>
      </c>
      <c r="C292" s="435"/>
      <c r="D292" s="435"/>
      <c r="E292" s="435"/>
    </row>
    <row r="293" spans="1:6" ht="17.399999999999999">
      <c r="A293" s="577">
        <v>43</v>
      </c>
      <c r="B293" s="80" t="s">
        <v>593</v>
      </c>
      <c r="C293" s="462">
        <v>5000</v>
      </c>
      <c r="D293" s="551">
        <f>[1]Sheet1!$L$20</f>
        <v>1380</v>
      </c>
      <c r="E293" s="462">
        <v>5000</v>
      </c>
    </row>
    <row r="294" spans="1:6" ht="16.8" thickBot="1">
      <c r="A294" s="576"/>
      <c r="B294" s="59" t="s">
        <v>315</v>
      </c>
      <c r="C294" s="473"/>
      <c r="D294" s="549"/>
      <c r="E294" s="473"/>
    </row>
    <row r="295" spans="1:6" ht="19.2" thickBot="1">
      <c r="A295" s="98"/>
      <c r="B295" s="96" t="s">
        <v>528</v>
      </c>
      <c r="C295" s="97">
        <f>C293+C291</f>
        <v>5000</v>
      </c>
      <c r="D295" s="101">
        <f>D293+D291</f>
        <v>1380</v>
      </c>
      <c r="E295" s="97">
        <f>E293+E291</f>
        <v>5000</v>
      </c>
      <c r="F295" s="40"/>
    </row>
    <row r="296" spans="1:6" ht="17.399999999999999">
      <c r="A296" s="536">
        <v>50</v>
      </c>
      <c r="B296" s="103" t="s">
        <v>539</v>
      </c>
      <c r="C296" s="267"/>
      <c r="D296" s="269"/>
      <c r="E296" s="267"/>
    </row>
    <row r="297" spans="1:6" ht="16.8" thickBot="1">
      <c r="A297" s="537"/>
      <c r="B297" s="122" t="s">
        <v>316</v>
      </c>
      <c r="C297" s="268"/>
      <c r="D297" s="270"/>
      <c r="E297" s="268"/>
    </row>
    <row r="298" spans="1:6" ht="18">
      <c r="A298" s="575">
        <v>51</v>
      </c>
      <c r="B298" s="136" t="s">
        <v>539</v>
      </c>
      <c r="C298" s="434">
        <v>0</v>
      </c>
      <c r="D298" s="434"/>
      <c r="E298" s="434">
        <v>0</v>
      </c>
    </row>
    <row r="299" spans="1:6" ht="16.2">
      <c r="A299" s="577"/>
      <c r="B299" s="133" t="s">
        <v>42</v>
      </c>
      <c r="C299" s="435"/>
      <c r="D299" s="435"/>
      <c r="E299" s="435"/>
    </row>
    <row r="300" spans="1:6" ht="18">
      <c r="A300" s="577">
        <v>52</v>
      </c>
      <c r="B300" s="123" t="s">
        <v>594</v>
      </c>
      <c r="C300" s="462">
        <v>0</v>
      </c>
      <c r="D300" s="535">
        <f>[1]Sheet1!$B$23</f>
        <v>0</v>
      </c>
      <c r="E300" s="462">
        <v>0</v>
      </c>
    </row>
    <row r="301" spans="1:6" ht="16.8" thickBot="1">
      <c r="A301" s="576"/>
      <c r="B301" s="65" t="s">
        <v>43</v>
      </c>
      <c r="C301" s="473"/>
      <c r="D301" s="530"/>
      <c r="E301" s="473"/>
    </row>
    <row r="302" spans="1:6" ht="19.2" thickBot="1">
      <c r="A302" s="98"/>
      <c r="B302" s="96" t="s">
        <v>528</v>
      </c>
      <c r="C302" s="97">
        <f>C300+C298</f>
        <v>0</v>
      </c>
      <c r="D302" s="101">
        <f>D300+D298</f>
        <v>0</v>
      </c>
      <c r="E302" s="97">
        <f>E300+E298</f>
        <v>0</v>
      </c>
      <c r="F302" s="40"/>
    </row>
    <row r="303" spans="1:6" ht="17.399999999999999">
      <c r="A303" s="536">
        <v>60</v>
      </c>
      <c r="B303" s="105" t="s">
        <v>550</v>
      </c>
      <c r="C303" s="267"/>
      <c r="D303" s="269"/>
      <c r="E303" s="267"/>
    </row>
    <row r="304" spans="1:6" ht="16.8" thickBot="1">
      <c r="A304" s="537"/>
      <c r="B304" s="106" t="s">
        <v>263</v>
      </c>
      <c r="C304" s="268"/>
      <c r="D304" s="270"/>
      <c r="E304" s="268"/>
    </row>
    <row r="305" spans="1:6" ht="17.399999999999999">
      <c r="A305" s="575">
        <v>62</v>
      </c>
      <c r="B305" s="92" t="s">
        <v>595</v>
      </c>
      <c r="C305" s="473">
        <v>1500</v>
      </c>
      <c r="D305" s="530">
        <f>[1]Sheet1!$C$23</f>
        <v>0</v>
      </c>
      <c r="E305" s="473">
        <v>10000</v>
      </c>
    </row>
    <row r="306" spans="1:6" ht="28.8">
      <c r="A306" s="577"/>
      <c r="B306" s="76" t="s">
        <v>464</v>
      </c>
      <c r="C306" s="435"/>
      <c r="D306" s="539"/>
      <c r="E306" s="435"/>
    </row>
    <row r="307" spans="1:6" ht="18">
      <c r="A307" s="577">
        <v>63</v>
      </c>
      <c r="B307" s="123" t="s">
        <v>596</v>
      </c>
      <c r="C307" s="462">
        <v>50000</v>
      </c>
      <c r="D307" s="551">
        <f>0</f>
        <v>0</v>
      </c>
      <c r="E307" s="462">
        <v>50000</v>
      </c>
    </row>
    <row r="308" spans="1:6" ht="16.8" thickBot="1">
      <c r="A308" s="576"/>
      <c r="B308" s="59" t="s">
        <v>317</v>
      </c>
      <c r="C308" s="473"/>
      <c r="D308" s="549"/>
      <c r="E308" s="473"/>
    </row>
    <row r="309" spans="1:6" ht="28.2" customHeight="1" thickBot="1">
      <c r="A309" s="98"/>
      <c r="B309" s="96" t="s">
        <v>528</v>
      </c>
      <c r="C309" s="97">
        <f>C307+C305</f>
        <v>51500</v>
      </c>
      <c r="D309" s="101">
        <f>D307+D305</f>
        <v>0</v>
      </c>
      <c r="E309" s="97">
        <f>E307+E305</f>
        <v>60000</v>
      </c>
    </row>
    <row r="310" spans="1:6" ht="52.2" customHeight="1">
      <c r="A310" s="428" t="s">
        <v>24</v>
      </c>
      <c r="B310" s="429"/>
      <c r="C310" s="11" t="s">
        <v>826</v>
      </c>
      <c r="D310" s="11" t="s">
        <v>842</v>
      </c>
      <c r="E310" s="11" t="s">
        <v>843</v>
      </c>
    </row>
    <row r="311" spans="1:6" ht="30.6" thickBot="1">
      <c r="A311" s="474" t="s">
        <v>281</v>
      </c>
      <c r="B311" s="431"/>
      <c r="C311" s="60" t="s">
        <v>828</v>
      </c>
      <c r="D311" s="60" t="s">
        <v>827</v>
      </c>
      <c r="E311" s="60" t="s">
        <v>844</v>
      </c>
    </row>
    <row r="312" spans="1:6" ht="17.399999999999999">
      <c r="A312" s="536">
        <v>70</v>
      </c>
      <c r="B312" s="107" t="s">
        <v>551</v>
      </c>
      <c r="C312" s="571"/>
      <c r="D312" s="573"/>
      <c r="E312" s="571"/>
    </row>
    <row r="313" spans="1:6" ht="16.8" thickBot="1">
      <c r="A313" s="537"/>
      <c r="B313" s="108" t="s">
        <v>295</v>
      </c>
      <c r="C313" s="572"/>
      <c r="D313" s="574"/>
      <c r="E313" s="572"/>
    </row>
    <row r="314" spans="1:6" ht="34.799999999999997">
      <c r="A314" s="575">
        <v>71</v>
      </c>
      <c r="B314" s="92" t="s">
        <v>581</v>
      </c>
      <c r="C314" s="473">
        <v>1782660</v>
      </c>
      <c r="D314" s="530"/>
      <c r="E314" s="540">
        <v>2017560</v>
      </c>
      <c r="F314" s="40"/>
    </row>
    <row r="315" spans="1:6" ht="18" customHeight="1" thickBot="1">
      <c r="A315" s="576"/>
      <c r="B315" s="65" t="s">
        <v>318</v>
      </c>
      <c r="C315" s="473"/>
      <c r="D315" s="530"/>
      <c r="E315" s="540"/>
    </row>
    <row r="316" spans="1:6" ht="19.2" thickBot="1">
      <c r="A316" s="98"/>
      <c r="B316" s="96" t="s">
        <v>528</v>
      </c>
      <c r="C316" s="97">
        <f>C314</f>
        <v>1782660</v>
      </c>
      <c r="D316" s="101">
        <f>D314</f>
        <v>0</v>
      </c>
      <c r="E316" s="97">
        <f>E314</f>
        <v>2017560</v>
      </c>
    </row>
    <row r="317" spans="1:6" s="40" customFormat="1">
      <c r="A317" s="19"/>
      <c r="B317" s="19"/>
      <c r="C317" s="27"/>
      <c r="D317" s="27"/>
      <c r="E317" s="27"/>
    </row>
    <row r="318" spans="1:6" ht="17.399999999999999">
      <c r="A318" s="519"/>
      <c r="B318" s="176" t="s">
        <v>597</v>
      </c>
      <c r="C318" s="533">
        <f>C316+C309+C302+C295+C287</f>
        <v>1939160</v>
      </c>
      <c r="D318" s="533">
        <f>D316+D309+D302+D295+D287</f>
        <v>1380</v>
      </c>
      <c r="E318" s="533">
        <f>E316+E309+E302+E295+E287</f>
        <v>2182560</v>
      </c>
    </row>
    <row r="319" spans="1:6" ht="16.8" thickBot="1">
      <c r="A319" s="548"/>
      <c r="B319" s="177" t="s">
        <v>465</v>
      </c>
      <c r="C319" s="534"/>
      <c r="D319" s="534"/>
      <c r="E319" s="534"/>
    </row>
    <row r="320" spans="1:6" ht="13.8" thickTop="1">
      <c r="A320" s="19"/>
      <c r="B320" s="19"/>
      <c r="C320" s="27"/>
      <c r="D320" s="27"/>
      <c r="E320" s="27"/>
    </row>
    <row r="321" spans="1:5">
      <c r="A321" s="19"/>
      <c r="B321" s="19"/>
      <c r="C321" s="27"/>
      <c r="D321" s="27"/>
      <c r="E321" s="27"/>
    </row>
    <row r="322" spans="1:5" ht="19.2">
      <c r="A322" s="522"/>
      <c r="B322" s="137" t="s">
        <v>598</v>
      </c>
      <c r="C322" s="569">
        <f>C318+C273+C235+C190+C136+C64</f>
        <v>76924546.599999994</v>
      </c>
      <c r="D322" s="524">
        <f>D318+D273+D235+D190+D136+D64</f>
        <v>29794562.25</v>
      </c>
      <c r="E322" s="569">
        <f>E318+E273+E235+E190+E136+E64</f>
        <v>84185502.689999998</v>
      </c>
    </row>
    <row r="323" spans="1:5" ht="18.600000000000001" thickBot="1">
      <c r="A323" s="523"/>
      <c r="B323" s="102" t="s">
        <v>319</v>
      </c>
      <c r="C323" s="570"/>
      <c r="D323" s="525"/>
      <c r="E323" s="570"/>
    </row>
    <row r="324" spans="1:5" ht="18.600000000000001" thickTop="1">
      <c r="A324" s="75"/>
      <c r="B324" s="64"/>
      <c r="C324" s="21"/>
      <c r="D324" s="21"/>
      <c r="E324" s="21"/>
    </row>
    <row r="325" spans="1:5" ht="33.75" customHeight="1">
      <c r="A325" s="75"/>
      <c r="B325" s="64"/>
      <c r="C325" s="21"/>
      <c r="D325" s="21"/>
      <c r="E325" s="21"/>
    </row>
    <row r="326" spans="1:5" ht="33.75" customHeight="1">
      <c r="A326" s="75"/>
      <c r="B326" s="64"/>
      <c r="C326" s="21"/>
      <c r="D326" s="21"/>
      <c r="E326" s="21"/>
    </row>
    <row r="327" spans="1:5" ht="33.75" customHeight="1">
      <c r="A327" s="75"/>
      <c r="B327" s="64"/>
      <c r="C327" s="21"/>
      <c r="D327" s="21"/>
      <c r="E327" s="21"/>
    </row>
    <row r="328" spans="1:5" ht="33.75" customHeight="1">
      <c r="A328" s="75"/>
      <c r="B328" s="64"/>
      <c r="C328" s="21"/>
      <c r="D328" s="21"/>
      <c r="E328" s="21"/>
    </row>
    <row r="329" spans="1:5" ht="33.75" customHeight="1">
      <c r="A329" s="75"/>
      <c r="B329" s="64"/>
      <c r="C329" s="21"/>
      <c r="D329" s="21"/>
      <c r="E329" s="21"/>
    </row>
    <row r="330" spans="1:5" ht="33.75" customHeight="1">
      <c r="A330" s="75"/>
      <c r="B330" s="64"/>
      <c r="C330" s="21"/>
      <c r="D330" s="21"/>
      <c r="E330" s="21"/>
    </row>
    <row r="331" spans="1:5" ht="31.5" customHeight="1">
      <c r="A331" s="75"/>
      <c r="B331" s="64"/>
      <c r="C331" s="21"/>
      <c r="D331" s="21"/>
      <c r="E331" s="21"/>
    </row>
    <row r="332" spans="1:5" ht="31.5" customHeight="1">
      <c r="A332" s="75"/>
      <c r="B332" s="64"/>
      <c r="C332" s="21"/>
      <c r="D332" s="21"/>
      <c r="E332" s="21"/>
    </row>
    <row r="333" spans="1:5" ht="31.5" customHeight="1">
      <c r="A333" s="75"/>
      <c r="B333" s="64"/>
      <c r="C333" s="21"/>
      <c r="D333" s="21"/>
      <c r="E333" s="21"/>
    </row>
    <row r="334" spans="1:5" ht="31.5" customHeight="1">
      <c r="A334" s="75"/>
      <c r="B334" s="64"/>
      <c r="C334" s="21"/>
      <c r="D334" s="21"/>
      <c r="E334" s="21"/>
    </row>
    <row r="335" spans="1:5" ht="31.5" customHeight="1">
      <c r="A335" s="75"/>
      <c r="B335" s="64"/>
      <c r="C335" s="21"/>
      <c r="D335" s="21"/>
      <c r="E335" s="21"/>
    </row>
    <row r="336" spans="1:5" ht="45" customHeight="1" thickBot="1">
      <c r="A336" s="75"/>
      <c r="B336" s="64"/>
      <c r="C336" s="21"/>
      <c r="D336" s="21"/>
      <c r="E336" s="21"/>
    </row>
    <row r="337" spans="1:6" ht="22.8">
      <c r="A337" s="495" t="s">
        <v>520</v>
      </c>
      <c r="B337" s="496"/>
      <c r="C337" s="496"/>
      <c r="D337" s="496"/>
      <c r="E337" s="497"/>
    </row>
    <row r="338" spans="1:6" ht="24.6">
      <c r="A338" s="498" t="s">
        <v>280</v>
      </c>
      <c r="B338" s="499"/>
      <c r="C338" s="499"/>
      <c r="D338" s="499"/>
      <c r="E338" s="500"/>
    </row>
    <row r="339" spans="1:6" ht="20.399999999999999">
      <c r="A339" s="442" t="s">
        <v>845</v>
      </c>
      <c r="B339" s="443"/>
      <c r="C339" s="443"/>
      <c r="D339" s="443"/>
      <c r="E339" s="444"/>
    </row>
    <row r="340" spans="1:6" ht="22.2">
      <c r="A340" s="545">
        <v>1</v>
      </c>
      <c r="B340" s="546"/>
      <c r="C340" s="546"/>
      <c r="D340" s="546"/>
      <c r="E340" s="547"/>
    </row>
    <row r="341" spans="1:6" ht="17.399999999999999">
      <c r="A341" s="563" t="s">
        <v>521</v>
      </c>
      <c r="B341" s="564"/>
      <c r="C341" s="564"/>
      <c r="D341" s="564"/>
      <c r="E341" s="565"/>
    </row>
    <row r="342" spans="1:6" ht="16.8" thickBot="1">
      <c r="A342" s="566" t="s">
        <v>320</v>
      </c>
      <c r="B342" s="567"/>
      <c r="C342" s="567"/>
      <c r="D342" s="567"/>
      <c r="E342" s="568"/>
    </row>
    <row r="343" spans="1:6" ht="31.2">
      <c r="A343" s="428" t="s">
        <v>599</v>
      </c>
      <c r="B343" s="429"/>
      <c r="C343" s="11" t="s">
        <v>826</v>
      </c>
      <c r="D343" s="11" t="s">
        <v>846</v>
      </c>
      <c r="E343" s="11" t="s">
        <v>843</v>
      </c>
    </row>
    <row r="344" spans="1:6" ht="16.8" thickBot="1">
      <c r="A344" s="474" t="s">
        <v>325</v>
      </c>
      <c r="B344" s="431"/>
      <c r="C344" s="60" t="s">
        <v>828</v>
      </c>
      <c r="D344" s="60" t="s">
        <v>833</v>
      </c>
      <c r="E344" s="60" t="s">
        <v>844</v>
      </c>
    </row>
    <row r="345" spans="1:6" ht="17.399999999999999">
      <c r="A345" s="536">
        <v>101</v>
      </c>
      <c r="B345" s="105" t="s">
        <v>620</v>
      </c>
      <c r="C345" s="267"/>
      <c r="D345" s="269"/>
      <c r="E345" s="267"/>
    </row>
    <row r="346" spans="1:6" ht="16.8" thickBot="1">
      <c r="A346" s="537"/>
      <c r="B346" s="106" t="s">
        <v>322</v>
      </c>
      <c r="C346" s="268"/>
      <c r="D346" s="270"/>
      <c r="E346" s="268"/>
    </row>
    <row r="347" spans="1:6" ht="23.4" customHeight="1">
      <c r="A347" s="433" t="s">
        <v>46</v>
      </c>
      <c r="B347" s="39" t="s">
        <v>600</v>
      </c>
      <c r="C347" s="540">
        <v>11900460</v>
      </c>
      <c r="D347" s="530">
        <f>'[3]shedul 1'!$C$187</f>
        <v>5338650.75</v>
      </c>
      <c r="E347" s="540">
        <v>12059760</v>
      </c>
    </row>
    <row r="348" spans="1:6" ht="23.4" customHeight="1">
      <c r="A348" s="472"/>
      <c r="B348" s="53" t="s">
        <v>266</v>
      </c>
      <c r="C348" s="469"/>
      <c r="D348" s="539"/>
      <c r="E348" s="469"/>
      <c r="F348" s="257">
        <f>C347-E347</f>
        <v>-159300</v>
      </c>
    </row>
    <row r="349" spans="1:6" ht="52.2">
      <c r="A349" s="472" t="s">
        <v>47</v>
      </c>
      <c r="B349" s="16" t="s">
        <v>601</v>
      </c>
      <c r="C349" s="462"/>
      <c r="D349" s="535"/>
      <c r="E349" s="462"/>
    </row>
    <row r="350" spans="1:6" ht="48.6">
      <c r="A350" s="472"/>
      <c r="B350" s="53" t="s">
        <v>806</v>
      </c>
      <c r="C350" s="435"/>
      <c r="D350" s="539"/>
      <c r="E350" s="435"/>
    </row>
    <row r="351" spans="1:6" ht="17.399999999999999">
      <c r="A351" s="472" t="s">
        <v>49</v>
      </c>
      <c r="B351" s="32" t="s">
        <v>602</v>
      </c>
      <c r="C351" s="462">
        <v>300000</v>
      </c>
      <c r="D351" s="535">
        <f>'[3]shedul 1'!$D$187</f>
        <v>44500</v>
      </c>
      <c r="E351" s="470">
        <v>300000</v>
      </c>
    </row>
    <row r="352" spans="1:6" ht="16.2">
      <c r="A352" s="472"/>
      <c r="B352" s="53" t="s">
        <v>466</v>
      </c>
      <c r="C352" s="435"/>
      <c r="D352" s="539"/>
      <c r="E352" s="469"/>
    </row>
    <row r="353" spans="1:5" ht="17.399999999999999">
      <c r="A353" s="472" t="s">
        <v>50</v>
      </c>
      <c r="B353" s="16" t="s">
        <v>603</v>
      </c>
      <c r="C353" s="462">
        <v>2995200</v>
      </c>
      <c r="D353" s="535">
        <f>'[3]shedul 1'!$E$187</f>
        <v>1344153.87</v>
      </c>
      <c r="E353" s="470">
        <v>2995200</v>
      </c>
    </row>
    <row r="354" spans="1:5" ht="16.2">
      <c r="A354" s="472"/>
      <c r="B354" s="53" t="s">
        <v>352</v>
      </c>
      <c r="C354" s="435"/>
      <c r="D354" s="539"/>
      <c r="E354" s="469"/>
    </row>
    <row r="355" spans="1:5" ht="18">
      <c r="A355" s="472" t="s">
        <v>51</v>
      </c>
      <c r="B355" s="33" t="s">
        <v>604</v>
      </c>
      <c r="C355" s="462">
        <v>1050000</v>
      </c>
      <c r="D355" s="535">
        <f>'[3]shedul 1'!$F$187</f>
        <v>430818.55</v>
      </c>
      <c r="E355" s="470">
        <v>2880000</v>
      </c>
    </row>
    <row r="356" spans="1:5" ht="16.2">
      <c r="A356" s="472"/>
      <c r="B356" s="53" t="s">
        <v>52</v>
      </c>
      <c r="C356" s="435"/>
      <c r="D356" s="539"/>
      <c r="E356" s="469"/>
    </row>
    <row r="357" spans="1:5" ht="17.399999999999999">
      <c r="A357" s="472" t="s">
        <v>53</v>
      </c>
      <c r="B357" s="16" t="s">
        <v>605</v>
      </c>
      <c r="C357" s="462">
        <v>5000</v>
      </c>
      <c r="D357" s="535">
        <f>'[3]shedul 1'!$G$187</f>
        <v>0</v>
      </c>
      <c r="E357" s="470">
        <v>100000</v>
      </c>
    </row>
    <row r="358" spans="1:5" ht="16.2">
      <c r="A358" s="472"/>
      <c r="B358" s="53" t="s">
        <v>373</v>
      </c>
      <c r="C358" s="435"/>
      <c r="D358" s="539"/>
      <c r="E358" s="469"/>
    </row>
    <row r="359" spans="1:5" ht="18">
      <c r="A359" s="472" t="s">
        <v>54</v>
      </c>
      <c r="B359" s="33" t="s">
        <v>606</v>
      </c>
      <c r="C359" s="462">
        <v>425000</v>
      </c>
      <c r="D359" s="535">
        <f>'[3]shedul 1'!$H$187</f>
        <v>402000</v>
      </c>
      <c r="E359" s="470">
        <v>425000</v>
      </c>
    </row>
    <row r="360" spans="1:5" ht="16.2">
      <c r="A360" s="472"/>
      <c r="B360" s="53" t="s">
        <v>55</v>
      </c>
      <c r="C360" s="435"/>
      <c r="D360" s="539"/>
      <c r="E360" s="469"/>
    </row>
    <row r="361" spans="1:5" ht="18">
      <c r="A361" s="472" t="s">
        <v>56</v>
      </c>
      <c r="B361" s="38" t="s">
        <v>607</v>
      </c>
      <c r="C361" s="470">
        <v>39259.71</v>
      </c>
      <c r="D361" s="535">
        <f>'[3]shedul 1'!$I$187</f>
        <v>41864.670000000006</v>
      </c>
      <c r="E361" s="470">
        <v>37861.730000000003</v>
      </c>
    </row>
    <row r="362" spans="1:5" ht="16.2">
      <c r="A362" s="472"/>
      <c r="B362" s="53" t="s">
        <v>57</v>
      </c>
      <c r="C362" s="469"/>
      <c r="D362" s="539"/>
      <c r="E362" s="469"/>
    </row>
    <row r="363" spans="1:5" ht="17.399999999999999">
      <c r="A363" s="472" t="s">
        <v>58</v>
      </c>
      <c r="B363" s="16" t="s">
        <v>608</v>
      </c>
      <c r="C363" s="462">
        <v>100000</v>
      </c>
      <c r="D363" s="535">
        <f>'[3]shedul 1'!$J$187</f>
        <v>50810</v>
      </c>
      <c r="E363" s="470">
        <v>100000</v>
      </c>
    </row>
    <row r="364" spans="1:5" ht="16.2">
      <c r="A364" s="472"/>
      <c r="B364" s="53" t="s">
        <v>323</v>
      </c>
      <c r="C364" s="435"/>
      <c r="D364" s="539"/>
      <c r="E364" s="469"/>
    </row>
    <row r="365" spans="1:5" ht="17.399999999999999">
      <c r="A365" s="472" t="s">
        <v>59</v>
      </c>
      <c r="B365" s="16" t="s">
        <v>609</v>
      </c>
      <c r="C365" s="462">
        <v>0</v>
      </c>
      <c r="D365" s="535">
        <f>'[3]shedul 1'!$K$187</f>
        <v>0</v>
      </c>
      <c r="E365" s="470">
        <v>0</v>
      </c>
    </row>
    <row r="366" spans="1:5" ht="16.2">
      <c r="A366" s="472"/>
      <c r="B366" s="53" t="s">
        <v>324</v>
      </c>
      <c r="C366" s="435"/>
      <c r="D366" s="539"/>
      <c r="E366" s="469"/>
    </row>
    <row r="367" spans="1:5" ht="17.399999999999999">
      <c r="A367" s="460" t="s">
        <v>60</v>
      </c>
      <c r="B367" s="16" t="s">
        <v>610</v>
      </c>
      <c r="C367" s="462">
        <v>200000</v>
      </c>
      <c r="D367" s="462">
        <f>'[3]shedul 1'!$L$187</f>
        <v>171126.19</v>
      </c>
      <c r="E367" s="462">
        <v>200000</v>
      </c>
    </row>
    <row r="368" spans="1:5" ht="15">
      <c r="A368" s="433"/>
      <c r="B368" s="58" t="s">
        <v>468</v>
      </c>
      <c r="C368" s="435"/>
      <c r="D368" s="435"/>
      <c r="E368" s="435"/>
    </row>
    <row r="369" spans="1:8" ht="17.399999999999999">
      <c r="A369" s="472" t="s">
        <v>61</v>
      </c>
      <c r="B369" s="16" t="s">
        <v>611</v>
      </c>
      <c r="C369" s="462">
        <v>3060000</v>
      </c>
      <c r="D369" s="535">
        <f>'[3]shedul 1'!$M$187</f>
        <v>3055000</v>
      </c>
      <c r="E369" s="470">
        <v>3060000</v>
      </c>
    </row>
    <row r="370" spans="1:8" ht="16.8" thickBot="1">
      <c r="A370" s="553"/>
      <c r="B370" s="53" t="s">
        <v>467</v>
      </c>
      <c r="C370" s="435"/>
      <c r="D370" s="539"/>
      <c r="E370" s="469"/>
    </row>
    <row r="371" spans="1:8" ht="46.95" customHeight="1">
      <c r="A371" s="428" t="s">
        <v>599</v>
      </c>
      <c r="B371" s="429"/>
      <c r="C371" s="11" t="s">
        <v>826</v>
      </c>
      <c r="D371" s="11" t="s">
        <v>846</v>
      </c>
      <c r="E371" s="11" t="s">
        <v>843</v>
      </c>
    </row>
    <row r="372" spans="1:8" ht="16.8" thickBot="1">
      <c r="A372" s="474" t="s">
        <v>814</v>
      </c>
      <c r="B372" s="431"/>
      <c r="C372" s="60" t="s">
        <v>828</v>
      </c>
      <c r="D372" s="60" t="s">
        <v>833</v>
      </c>
      <c r="E372" s="60" t="s">
        <v>844</v>
      </c>
    </row>
    <row r="373" spans="1:8" ht="17.399999999999999">
      <c r="A373" s="476" t="s">
        <v>62</v>
      </c>
      <c r="B373" s="77" t="s">
        <v>612</v>
      </c>
      <c r="C373" s="462">
        <v>50000</v>
      </c>
      <c r="D373" s="535">
        <f>'[3]shedul 1'!$N$187</f>
        <v>0</v>
      </c>
      <c r="E373" s="470">
        <v>50000</v>
      </c>
    </row>
    <row r="374" spans="1:8" ht="16.2">
      <c r="A374" s="472"/>
      <c r="B374" s="59" t="s">
        <v>326</v>
      </c>
      <c r="C374" s="435"/>
      <c r="D374" s="539"/>
      <c r="E374" s="469"/>
    </row>
    <row r="375" spans="1:8" ht="17.399999999999999">
      <c r="A375" s="472" t="s">
        <v>63</v>
      </c>
      <c r="B375" s="80" t="s">
        <v>613</v>
      </c>
      <c r="C375" s="462">
        <v>700000</v>
      </c>
      <c r="D375" s="535">
        <f>'[3]shedul 1'!$O$187</f>
        <v>867600</v>
      </c>
      <c r="E375" s="462">
        <v>900000</v>
      </c>
      <c r="F375" s="259">
        <f>E375+E361+E357+E355+E353+E347</f>
        <v>18972821.73</v>
      </c>
    </row>
    <row r="376" spans="1:8" ht="16.8" thickBot="1">
      <c r="A376" s="460"/>
      <c r="B376" s="59" t="s">
        <v>327</v>
      </c>
      <c r="C376" s="473"/>
      <c r="D376" s="530"/>
      <c r="E376" s="473"/>
      <c r="F376" s="257">
        <f>E58</f>
        <v>21136421.73</v>
      </c>
    </row>
    <row r="377" spans="1:8" ht="19.2" thickBot="1">
      <c r="A377" s="98"/>
      <c r="B377" s="96" t="s">
        <v>528</v>
      </c>
      <c r="C377" s="100">
        <f>C375+C373+C369+C367+C365+C363+C361+C359+C357+C355+C353+C351+C349+C347</f>
        <v>20824919.710000001</v>
      </c>
      <c r="D377" s="165">
        <f>D375+D373+D369+D367+D365+D363+D361+D359+D357+D355+D353+D351+D349+D347</f>
        <v>11746524.029999999</v>
      </c>
      <c r="E377" s="100">
        <f>E375+E373+E369+E367+E365+E363+E361+E359+E357+E355+E353+E351+E349+E347</f>
        <v>23107821.73</v>
      </c>
      <c r="F377" s="257">
        <f>F376-F375</f>
        <v>2163600</v>
      </c>
    </row>
    <row r="378" spans="1:8" ht="17.399999999999999">
      <c r="A378" s="536">
        <v>102</v>
      </c>
      <c r="B378" s="105" t="s">
        <v>614</v>
      </c>
      <c r="C378" s="267"/>
      <c r="D378" s="269"/>
      <c r="E378" s="267"/>
    </row>
    <row r="379" spans="1:8" ht="16.8" thickBot="1">
      <c r="A379" s="537"/>
      <c r="B379" s="106" t="s">
        <v>328</v>
      </c>
      <c r="C379" s="268"/>
      <c r="D379" s="270"/>
      <c r="E379" s="268"/>
    </row>
    <row r="380" spans="1:8" ht="17.399999999999999">
      <c r="A380" s="433" t="s">
        <v>64</v>
      </c>
      <c r="B380" s="39" t="s">
        <v>614</v>
      </c>
      <c r="C380" s="473">
        <v>300000</v>
      </c>
      <c r="D380" s="530">
        <f>'[3]shedul 1'!$P$187</f>
        <v>234240.5</v>
      </c>
      <c r="E380" s="540">
        <v>300000</v>
      </c>
      <c r="H380" s="10" t="s">
        <v>509</v>
      </c>
    </row>
    <row r="381" spans="1:8" ht="16.2">
      <c r="A381" s="472"/>
      <c r="B381" s="59" t="s">
        <v>509</v>
      </c>
      <c r="C381" s="435"/>
      <c r="D381" s="539"/>
      <c r="E381" s="469"/>
    </row>
    <row r="382" spans="1:8" ht="17.399999999999999">
      <c r="A382" s="472" t="s">
        <v>65</v>
      </c>
      <c r="B382" s="16" t="s">
        <v>615</v>
      </c>
      <c r="C382" s="462">
        <v>0</v>
      </c>
      <c r="D382" s="535">
        <v>0</v>
      </c>
      <c r="E382" s="462">
        <v>0</v>
      </c>
    </row>
    <row r="383" spans="1:8" ht="16.8" thickBot="1">
      <c r="A383" s="460"/>
      <c r="B383" s="59" t="s">
        <v>329</v>
      </c>
      <c r="C383" s="473"/>
      <c r="D383" s="463"/>
      <c r="E383" s="473"/>
    </row>
    <row r="384" spans="1:8" ht="19.2" thickBot="1">
      <c r="A384" s="98"/>
      <c r="B384" s="96" t="s">
        <v>528</v>
      </c>
      <c r="C384" s="97">
        <f>C380+C382</f>
        <v>300000</v>
      </c>
      <c r="D384" s="101">
        <f>D380+D382</f>
        <v>234240.5</v>
      </c>
      <c r="E384" s="97">
        <f>E380+E382</f>
        <v>300000</v>
      </c>
    </row>
    <row r="385" spans="1:5" ht="17.399999999999999">
      <c r="A385" s="536">
        <v>103</v>
      </c>
      <c r="B385" s="105" t="s">
        <v>618</v>
      </c>
      <c r="C385" s="267"/>
      <c r="D385" s="269"/>
      <c r="E385" s="267"/>
    </row>
    <row r="386" spans="1:5" ht="16.8" thickBot="1">
      <c r="A386" s="537"/>
      <c r="B386" s="106" t="s">
        <v>330</v>
      </c>
      <c r="C386" s="268"/>
      <c r="D386" s="270"/>
      <c r="E386" s="268"/>
    </row>
    <row r="387" spans="1:5" ht="18.600000000000001">
      <c r="A387" s="433" t="s">
        <v>67</v>
      </c>
      <c r="B387" s="141" t="s">
        <v>682</v>
      </c>
      <c r="C387" s="473">
        <v>1200000</v>
      </c>
      <c r="D387" s="530">
        <f>'[3]shedul 1'!$Q$187</f>
        <v>680490.55999999994</v>
      </c>
      <c r="E387" s="473">
        <v>1200000</v>
      </c>
    </row>
    <row r="388" spans="1:5" ht="16.2">
      <c r="A388" s="472"/>
      <c r="B388" s="79" t="s">
        <v>331</v>
      </c>
      <c r="C388" s="435"/>
      <c r="D388" s="539"/>
      <c r="E388" s="435"/>
    </row>
    <row r="389" spans="1:5" ht="17.399999999999999">
      <c r="A389" s="472" t="s">
        <v>68</v>
      </c>
      <c r="B389" s="90" t="s">
        <v>616</v>
      </c>
      <c r="C389" s="462">
        <v>500000</v>
      </c>
      <c r="D389" s="535">
        <f>'[3]shedul 1'!$R$187</f>
        <v>335900.8</v>
      </c>
      <c r="E389" s="462">
        <v>2000000</v>
      </c>
    </row>
    <row r="390" spans="1:5" ht="16.2">
      <c r="A390" s="472"/>
      <c r="B390" s="91" t="s">
        <v>332</v>
      </c>
      <c r="C390" s="435"/>
      <c r="D390" s="539"/>
      <c r="E390" s="435"/>
    </row>
    <row r="391" spans="1:5" ht="17.399999999999999">
      <c r="A391" s="472" t="s">
        <v>69</v>
      </c>
      <c r="B391" s="77" t="s">
        <v>617</v>
      </c>
      <c r="C391" s="462">
        <v>250000</v>
      </c>
      <c r="D391" s="535">
        <f>'[3]shedul 1'!$S$187</f>
        <v>83620</v>
      </c>
      <c r="E391" s="462">
        <v>200000</v>
      </c>
    </row>
    <row r="392" spans="1:5" ht="16.8" thickBot="1">
      <c r="A392" s="460"/>
      <c r="B392" s="59" t="s">
        <v>333</v>
      </c>
      <c r="C392" s="473"/>
      <c r="D392" s="530"/>
      <c r="E392" s="473"/>
    </row>
    <row r="393" spans="1:5" ht="19.2" thickBot="1">
      <c r="A393" s="98"/>
      <c r="B393" s="96" t="s">
        <v>528</v>
      </c>
      <c r="C393" s="97">
        <f>C387+C389+C391</f>
        <v>1950000</v>
      </c>
      <c r="D393" s="101">
        <f>D387+D389+D391</f>
        <v>1100011.3599999999</v>
      </c>
      <c r="E393" s="97">
        <f>E387+E389+E391</f>
        <v>3400000</v>
      </c>
    </row>
    <row r="394" spans="1:5" ht="34.799999999999997">
      <c r="A394" s="536">
        <v>104</v>
      </c>
      <c r="B394" s="105" t="s">
        <v>619</v>
      </c>
      <c r="C394" s="267"/>
      <c r="D394" s="269"/>
      <c r="E394" s="267"/>
    </row>
    <row r="395" spans="1:5" ht="16.8" thickBot="1">
      <c r="A395" s="537"/>
      <c r="B395" s="135" t="s">
        <v>484</v>
      </c>
      <c r="C395" s="268"/>
      <c r="D395" s="270"/>
      <c r="E395" s="268"/>
    </row>
    <row r="396" spans="1:5" ht="18.600000000000001">
      <c r="A396" s="433" t="s">
        <v>70</v>
      </c>
      <c r="B396" s="142" t="s">
        <v>621</v>
      </c>
      <c r="C396" s="473">
        <v>100000</v>
      </c>
      <c r="D396" s="530">
        <f>'[3]shedul 1'!$T$187</f>
        <v>76496.31</v>
      </c>
      <c r="E396" s="473">
        <v>2000000</v>
      </c>
    </row>
    <row r="397" spans="1:5" ht="16.2">
      <c r="A397" s="472"/>
      <c r="B397" s="35" t="s">
        <v>485</v>
      </c>
      <c r="C397" s="435"/>
      <c r="D397" s="539"/>
      <c r="E397" s="435"/>
    </row>
    <row r="398" spans="1:5" ht="37.200000000000003">
      <c r="A398" s="472" t="s">
        <v>71</v>
      </c>
      <c r="B398" s="140" t="s">
        <v>622</v>
      </c>
      <c r="C398" s="462">
        <v>500000</v>
      </c>
      <c r="D398" s="535">
        <f>'[3]shedul 1'!$U$187</f>
        <v>353722</v>
      </c>
      <c r="E398" s="462">
        <v>500000</v>
      </c>
    </row>
    <row r="399" spans="1:5" ht="32.4">
      <c r="A399" s="472"/>
      <c r="B399" s="59" t="s">
        <v>334</v>
      </c>
      <c r="C399" s="435"/>
      <c r="D399" s="539"/>
      <c r="E399" s="435"/>
    </row>
    <row r="400" spans="1:5" ht="25.2" customHeight="1">
      <c r="A400" s="472" t="s">
        <v>72</v>
      </c>
      <c r="B400" s="94" t="s">
        <v>755</v>
      </c>
      <c r="C400" s="462">
        <v>200000</v>
      </c>
      <c r="D400" s="535">
        <f>'[3]shedul 1'!$V$187</f>
        <v>60000</v>
      </c>
      <c r="E400" s="470">
        <v>200000</v>
      </c>
    </row>
    <row r="401" spans="1:5" ht="27" customHeight="1" thickBot="1">
      <c r="A401" s="460"/>
      <c r="B401" s="59" t="s">
        <v>486</v>
      </c>
      <c r="C401" s="473"/>
      <c r="D401" s="530"/>
      <c r="E401" s="540"/>
    </row>
    <row r="402" spans="1:5" ht="19.2" thickBot="1">
      <c r="A402" s="98"/>
      <c r="B402" s="96" t="s">
        <v>528</v>
      </c>
      <c r="C402" s="97">
        <f>C400+C398+C396</f>
        <v>800000</v>
      </c>
      <c r="D402" s="101">
        <f>D400+D398+D396</f>
        <v>490218.31</v>
      </c>
      <c r="E402" s="97">
        <f>E400+E398+E396</f>
        <v>2700000</v>
      </c>
    </row>
    <row r="403" spans="1:5" ht="17.399999999999999">
      <c r="A403" s="19"/>
      <c r="B403" s="20"/>
      <c r="C403" s="21"/>
      <c r="D403" s="21"/>
      <c r="E403" s="21"/>
    </row>
    <row r="404" spans="1:5" ht="17.399999999999999">
      <c r="A404" s="19"/>
      <c r="B404" s="20"/>
      <c r="C404" s="21"/>
      <c r="D404" s="21"/>
      <c r="E404" s="21"/>
    </row>
    <row r="405" spans="1:5" ht="18" thickBot="1">
      <c r="A405" s="19"/>
      <c r="B405" s="20"/>
      <c r="C405" s="21"/>
      <c r="D405" s="21"/>
      <c r="E405" s="21"/>
    </row>
    <row r="406" spans="1:5" ht="36" customHeight="1">
      <c r="A406" s="428" t="s">
        <v>599</v>
      </c>
      <c r="B406" s="429"/>
      <c r="C406" s="11" t="s">
        <v>826</v>
      </c>
      <c r="D406" s="11" t="s">
        <v>846</v>
      </c>
      <c r="E406" s="11" t="s">
        <v>843</v>
      </c>
    </row>
    <row r="407" spans="1:5" ht="16.8" thickBot="1">
      <c r="A407" s="474" t="s">
        <v>325</v>
      </c>
      <c r="B407" s="431"/>
      <c r="C407" s="60" t="s">
        <v>828</v>
      </c>
      <c r="D407" s="60" t="s">
        <v>833</v>
      </c>
      <c r="E407" s="60" t="s">
        <v>844</v>
      </c>
    </row>
    <row r="408" spans="1:5" ht="34.799999999999997">
      <c r="A408" s="536">
        <v>105</v>
      </c>
      <c r="B408" s="105" t="s">
        <v>623</v>
      </c>
      <c r="C408" s="267"/>
      <c r="D408" s="269"/>
      <c r="E408" s="267"/>
    </row>
    <row r="409" spans="1:5" ht="33" thickBot="1">
      <c r="A409" s="537"/>
      <c r="B409" s="135" t="s">
        <v>335</v>
      </c>
      <c r="C409" s="268"/>
      <c r="D409" s="270"/>
      <c r="E409" s="268"/>
    </row>
    <row r="410" spans="1:5" ht="18.600000000000001">
      <c r="A410" s="433" t="s">
        <v>73</v>
      </c>
      <c r="B410" s="141" t="s">
        <v>624</v>
      </c>
      <c r="C410" s="473">
        <v>1200000</v>
      </c>
      <c r="D410" s="530">
        <f>'[3]shedul 1'!$W$187</f>
        <v>1138350</v>
      </c>
      <c r="E410" s="473">
        <v>1200000</v>
      </c>
    </row>
    <row r="411" spans="1:5" ht="16.2">
      <c r="A411" s="472"/>
      <c r="B411" s="51" t="s">
        <v>336</v>
      </c>
      <c r="C411" s="435"/>
      <c r="D411" s="539"/>
      <c r="E411" s="435"/>
    </row>
    <row r="412" spans="1:5" ht="17.399999999999999">
      <c r="A412" s="472" t="s">
        <v>74</v>
      </c>
      <c r="B412" s="16" t="s">
        <v>625</v>
      </c>
      <c r="C412" s="462">
        <v>100000</v>
      </c>
      <c r="D412" s="535">
        <f>'[3]shedul 1'!$X$187</f>
        <v>77170.599999999991</v>
      </c>
      <c r="E412" s="462">
        <v>125000</v>
      </c>
    </row>
    <row r="413" spans="1:5" ht="16.2">
      <c r="A413" s="472"/>
      <c r="B413" s="53" t="s">
        <v>340</v>
      </c>
      <c r="C413" s="435"/>
      <c r="D413" s="539"/>
      <c r="E413" s="435"/>
    </row>
    <row r="414" spans="1:5" ht="17.399999999999999">
      <c r="A414" s="472" t="s">
        <v>75</v>
      </c>
      <c r="B414" s="16" t="s">
        <v>626</v>
      </c>
      <c r="C414" s="462">
        <v>100000</v>
      </c>
      <c r="D414" s="535">
        <f>'[3]shedul 1'!$Y$187</f>
        <v>70366</v>
      </c>
      <c r="E414" s="462">
        <v>200000</v>
      </c>
    </row>
    <row r="415" spans="1:5" ht="16.2">
      <c r="A415" s="472"/>
      <c r="B415" s="53" t="s">
        <v>337</v>
      </c>
      <c r="C415" s="435"/>
      <c r="D415" s="539"/>
      <c r="E415" s="435"/>
    </row>
    <row r="416" spans="1:5" ht="17.399999999999999">
      <c r="A416" s="472" t="s">
        <v>76</v>
      </c>
      <c r="B416" s="32" t="s">
        <v>627</v>
      </c>
      <c r="C416" s="462">
        <v>300000</v>
      </c>
      <c r="D416" s="535">
        <f>'[3]shedul 1'!$Z$187</f>
        <v>139303.70000000001</v>
      </c>
      <c r="E416" s="462">
        <v>300000</v>
      </c>
    </row>
    <row r="417" spans="1:5" ht="16.2">
      <c r="A417" s="472"/>
      <c r="B417" s="55" t="s">
        <v>338</v>
      </c>
      <c r="C417" s="435"/>
      <c r="D417" s="539"/>
      <c r="E417" s="435"/>
    </row>
    <row r="418" spans="1:5" ht="17.399999999999999">
      <c r="A418" s="472" t="s">
        <v>77</v>
      </c>
      <c r="B418" s="16" t="s">
        <v>628</v>
      </c>
      <c r="C418" s="473">
        <v>100000</v>
      </c>
      <c r="D418" s="530">
        <f>'[3]shedul 1'!$AA$187</f>
        <v>94620.219999999987</v>
      </c>
      <c r="E418" s="473">
        <v>150000</v>
      </c>
    </row>
    <row r="419" spans="1:5" ht="16.2">
      <c r="A419" s="472"/>
      <c r="B419" s="53" t="s">
        <v>339</v>
      </c>
      <c r="C419" s="435"/>
      <c r="D419" s="539"/>
      <c r="E419" s="435"/>
    </row>
    <row r="420" spans="1:5" ht="17.399999999999999">
      <c r="A420" s="472" t="s">
        <v>78</v>
      </c>
      <c r="B420" s="28" t="s">
        <v>629</v>
      </c>
      <c r="C420" s="462">
        <v>250000</v>
      </c>
      <c r="D420" s="535">
        <f>'[3]shedul 1'!$AB$187</f>
        <v>266216</v>
      </c>
      <c r="E420" s="462">
        <v>300000</v>
      </c>
    </row>
    <row r="421" spans="1:5" ht="16.2">
      <c r="A421" s="472"/>
      <c r="B421" s="52" t="s">
        <v>341</v>
      </c>
      <c r="C421" s="435"/>
      <c r="D421" s="539"/>
      <c r="E421" s="435"/>
    </row>
    <row r="422" spans="1:5" ht="17.399999999999999">
      <c r="A422" s="472" t="s">
        <v>79</v>
      </c>
      <c r="B422" s="16" t="s">
        <v>630</v>
      </c>
      <c r="C422" s="462">
        <v>12000</v>
      </c>
      <c r="D422" s="535">
        <f>'[3]shedul 1'!$AC$187</f>
        <v>1350</v>
      </c>
      <c r="E422" s="462">
        <v>15000</v>
      </c>
    </row>
    <row r="423" spans="1:5" ht="16.2">
      <c r="A423" s="472"/>
      <c r="B423" s="53" t="s">
        <v>342</v>
      </c>
      <c r="C423" s="435"/>
      <c r="D423" s="539"/>
      <c r="E423" s="435"/>
    </row>
    <row r="424" spans="1:5" ht="17.399999999999999">
      <c r="A424" s="472" t="s">
        <v>80</v>
      </c>
      <c r="B424" s="34" t="s">
        <v>631</v>
      </c>
      <c r="C424" s="462">
        <v>70000</v>
      </c>
      <c r="D424" s="535">
        <f>'[3]shedul 1'!$AD$187</f>
        <v>0</v>
      </c>
      <c r="E424" s="462">
        <v>70000</v>
      </c>
    </row>
    <row r="425" spans="1:5" ht="16.2">
      <c r="A425" s="472"/>
      <c r="B425" s="52" t="s">
        <v>343</v>
      </c>
      <c r="C425" s="435"/>
      <c r="D425" s="539"/>
      <c r="E425" s="435"/>
    </row>
    <row r="426" spans="1:5" ht="17.399999999999999">
      <c r="A426" s="472" t="s">
        <v>81</v>
      </c>
      <c r="B426" s="90" t="s">
        <v>632</v>
      </c>
      <c r="C426" s="462">
        <v>300000</v>
      </c>
      <c r="D426" s="535">
        <f>'[3]shedul 1'!$AE$187</f>
        <v>382284.75</v>
      </c>
      <c r="E426" s="462">
        <v>300000</v>
      </c>
    </row>
    <row r="427" spans="1:5" ht="16.2">
      <c r="A427" s="472"/>
      <c r="B427" s="52" t="s">
        <v>344</v>
      </c>
      <c r="C427" s="435"/>
      <c r="D427" s="539"/>
      <c r="E427" s="435"/>
    </row>
    <row r="428" spans="1:5" ht="34.799999999999997">
      <c r="A428" s="472" t="s">
        <v>82</v>
      </c>
      <c r="B428" s="80" t="s">
        <v>633</v>
      </c>
      <c r="C428" s="462">
        <v>150000</v>
      </c>
      <c r="D428" s="535">
        <f>'[3]shedul 1'!$AF$187</f>
        <v>81000</v>
      </c>
      <c r="E428" s="462">
        <v>150000</v>
      </c>
    </row>
    <row r="429" spans="1:5" ht="48.6">
      <c r="A429" s="472"/>
      <c r="B429" s="52" t="s">
        <v>863</v>
      </c>
      <c r="C429" s="435"/>
      <c r="D429" s="539"/>
      <c r="E429" s="435"/>
    </row>
    <row r="430" spans="1:5" ht="17.399999999999999">
      <c r="A430" s="472" t="s">
        <v>83</v>
      </c>
      <c r="B430" s="16" t="s">
        <v>634</v>
      </c>
      <c r="C430" s="462">
        <v>150000</v>
      </c>
      <c r="D430" s="535">
        <f>'[3]shedul 1'!$AG$187</f>
        <v>107512.5</v>
      </c>
      <c r="E430" s="462">
        <v>150000</v>
      </c>
    </row>
    <row r="431" spans="1:5" ht="16.2">
      <c r="A431" s="472"/>
      <c r="B431" s="53" t="s">
        <v>345</v>
      </c>
      <c r="C431" s="435"/>
      <c r="D431" s="539"/>
      <c r="E431" s="435"/>
    </row>
    <row r="432" spans="1:5" ht="17.399999999999999">
      <c r="A432" s="472" t="s">
        <v>84</v>
      </c>
      <c r="B432" s="34" t="s">
        <v>451</v>
      </c>
      <c r="C432" s="462">
        <v>100000</v>
      </c>
      <c r="D432" s="535">
        <f>'[3]shedul 1'!$AH$187</f>
        <v>21270</v>
      </c>
      <c r="E432" s="462">
        <v>100000</v>
      </c>
    </row>
    <row r="433" spans="1:5" ht="16.8" thickBot="1">
      <c r="A433" s="460"/>
      <c r="B433" s="52" t="s">
        <v>346</v>
      </c>
      <c r="C433" s="473"/>
      <c r="D433" s="530"/>
      <c r="E433" s="473"/>
    </row>
    <row r="434" spans="1:5" ht="19.2" thickBot="1">
      <c r="A434" s="98"/>
      <c r="B434" s="96" t="s">
        <v>528</v>
      </c>
      <c r="C434" s="97">
        <f>SUM(C410:C433)</f>
        <v>2832000</v>
      </c>
      <c r="D434" s="101">
        <f>SUM(D410:D433)</f>
        <v>2379443.77</v>
      </c>
      <c r="E434" s="97">
        <f>SUM(E410:E433)</f>
        <v>3060000</v>
      </c>
    </row>
    <row r="435" spans="1:5" ht="17.399999999999999">
      <c r="A435" s="536">
        <v>106</v>
      </c>
      <c r="B435" s="105" t="s">
        <v>635</v>
      </c>
      <c r="C435" s="267"/>
      <c r="D435" s="269"/>
      <c r="E435" s="267"/>
    </row>
    <row r="436" spans="1:5" ht="16.8" thickBot="1">
      <c r="A436" s="537"/>
      <c r="B436" s="135" t="s">
        <v>347</v>
      </c>
      <c r="C436" s="268"/>
      <c r="D436" s="270"/>
      <c r="E436" s="268"/>
    </row>
    <row r="437" spans="1:5" ht="18">
      <c r="A437" s="433" t="s">
        <v>85</v>
      </c>
      <c r="B437" s="143" t="s">
        <v>635</v>
      </c>
      <c r="C437" s="473"/>
      <c r="D437" s="530">
        <f>'[3]shedul 1'!$AI$187</f>
        <v>0</v>
      </c>
      <c r="E437" s="473"/>
    </row>
    <row r="438" spans="1:5" ht="16.8" thickBot="1">
      <c r="A438" s="460"/>
      <c r="B438" s="63" t="s">
        <v>488</v>
      </c>
      <c r="C438" s="473"/>
      <c r="D438" s="530"/>
      <c r="E438" s="473"/>
    </row>
    <row r="439" spans="1:5" ht="19.2" thickBot="1">
      <c r="A439" s="98"/>
      <c r="B439" s="96" t="s">
        <v>528</v>
      </c>
      <c r="C439" s="97">
        <f>C437</f>
        <v>0</v>
      </c>
      <c r="D439" s="101">
        <f>D437</f>
        <v>0</v>
      </c>
      <c r="E439" s="97">
        <f>E437</f>
        <v>0</v>
      </c>
    </row>
    <row r="440" spans="1:5" ht="67.95" customHeight="1">
      <c r="A440" s="428" t="s">
        <v>599</v>
      </c>
      <c r="B440" s="429"/>
      <c r="C440" s="11" t="s">
        <v>826</v>
      </c>
      <c r="D440" s="11" t="s">
        <v>846</v>
      </c>
      <c r="E440" s="11" t="s">
        <v>843</v>
      </c>
    </row>
    <row r="441" spans="1:5" ht="25.2" customHeight="1" thickBot="1">
      <c r="A441" s="430" t="s">
        <v>813</v>
      </c>
      <c r="B441" s="431"/>
      <c r="C441" s="60" t="s">
        <v>828</v>
      </c>
      <c r="D441" s="60" t="s">
        <v>833</v>
      </c>
      <c r="E441" s="60" t="s">
        <v>844</v>
      </c>
    </row>
    <row r="442" spans="1:5" ht="17.399999999999999">
      <c r="A442" s="536">
        <v>107</v>
      </c>
      <c r="B442" s="105" t="s">
        <v>636</v>
      </c>
      <c r="C442" s="267"/>
      <c r="D442" s="269"/>
      <c r="E442" s="267"/>
    </row>
    <row r="443" spans="1:5" ht="16.8" thickBot="1">
      <c r="A443" s="537"/>
      <c r="B443" s="135" t="s">
        <v>489</v>
      </c>
      <c r="C443" s="268"/>
      <c r="D443" s="270"/>
      <c r="E443" s="268"/>
    </row>
    <row r="444" spans="1:5" ht="18.600000000000001">
      <c r="A444" s="433" t="s">
        <v>86</v>
      </c>
      <c r="B444" s="141" t="s">
        <v>637</v>
      </c>
      <c r="C444" s="473">
        <v>50000</v>
      </c>
      <c r="D444" s="530">
        <f>'[3]shedul 1'!$AJ$187</f>
        <v>0</v>
      </c>
      <c r="E444" s="473">
        <v>50000</v>
      </c>
    </row>
    <row r="445" spans="1:5" ht="16.2">
      <c r="A445" s="472"/>
      <c r="B445" s="51" t="s">
        <v>348</v>
      </c>
      <c r="C445" s="435"/>
      <c r="D445" s="539"/>
      <c r="E445" s="435"/>
    </row>
    <row r="446" spans="1:5" ht="17.399999999999999">
      <c r="A446" s="472" t="s">
        <v>87</v>
      </c>
      <c r="B446" s="90" t="s">
        <v>638</v>
      </c>
      <c r="C446" s="462">
        <v>2000000</v>
      </c>
      <c r="D446" s="535">
        <f>'[3]shedul 1'!$AK$187</f>
        <v>1671374.38</v>
      </c>
      <c r="E446" s="462">
        <v>1500000</v>
      </c>
    </row>
    <row r="447" spans="1:5" ht="31.2">
      <c r="A447" s="472"/>
      <c r="B447" s="144" t="s">
        <v>349</v>
      </c>
      <c r="C447" s="435"/>
      <c r="D447" s="539"/>
      <c r="E447" s="435"/>
    </row>
    <row r="448" spans="1:5" ht="31.2">
      <c r="A448" s="472" t="s">
        <v>88</v>
      </c>
      <c r="B448" s="83" t="s">
        <v>639</v>
      </c>
      <c r="C448" s="462">
        <v>500000</v>
      </c>
      <c r="D448" s="535">
        <f>0</f>
        <v>0</v>
      </c>
      <c r="E448" s="462">
        <v>200000</v>
      </c>
    </row>
    <row r="449" spans="1:5" ht="32.4">
      <c r="A449" s="472"/>
      <c r="B449" s="81" t="s">
        <v>89</v>
      </c>
      <c r="C449" s="435"/>
      <c r="D449" s="539"/>
      <c r="E449" s="435"/>
    </row>
    <row r="450" spans="1:5" ht="18">
      <c r="A450" s="472" t="s">
        <v>90</v>
      </c>
      <c r="B450" s="36" t="s">
        <v>451</v>
      </c>
      <c r="C450" s="462">
        <v>200000</v>
      </c>
      <c r="D450" s="535">
        <f>'[3]shedul 1'!$AL$187</f>
        <v>103590.5</v>
      </c>
      <c r="E450" s="462">
        <v>150000</v>
      </c>
    </row>
    <row r="451" spans="1:5" ht="16.8" thickBot="1">
      <c r="A451" s="460"/>
      <c r="B451" s="51" t="s">
        <v>91</v>
      </c>
      <c r="C451" s="473"/>
      <c r="D451" s="530"/>
      <c r="E451" s="473"/>
    </row>
    <row r="452" spans="1:5" ht="19.2" thickBot="1">
      <c r="A452" s="98"/>
      <c r="B452" s="96" t="s">
        <v>528</v>
      </c>
      <c r="C452" s="97">
        <f>C450+C448+C446+C444</f>
        <v>2750000</v>
      </c>
      <c r="D452" s="101">
        <f>D450+D448+D446+D444</f>
        <v>1774964.88</v>
      </c>
      <c r="E452" s="97">
        <f>E450+E448+E446+E444</f>
        <v>1900000</v>
      </c>
    </row>
    <row r="453" spans="1:5" ht="17.399999999999999">
      <c r="A453" s="561">
        <v>108</v>
      </c>
      <c r="B453" s="105" t="s">
        <v>475</v>
      </c>
      <c r="C453" s="267"/>
      <c r="D453" s="269"/>
      <c r="E453" s="267"/>
    </row>
    <row r="454" spans="1:5" ht="18" customHeight="1" thickBot="1">
      <c r="A454" s="562"/>
      <c r="B454" s="106" t="s">
        <v>490</v>
      </c>
      <c r="C454" s="268"/>
      <c r="D454" s="270"/>
      <c r="E454" s="268"/>
    </row>
    <row r="455" spans="1:5" ht="17.399999999999999">
      <c r="A455" s="433" t="s">
        <v>92</v>
      </c>
      <c r="B455" s="92" t="s">
        <v>640</v>
      </c>
      <c r="C455" s="473">
        <v>0</v>
      </c>
      <c r="D455" s="530">
        <v>0</v>
      </c>
      <c r="E455" s="473">
        <v>0</v>
      </c>
    </row>
    <row r="456" spans="1:5" ht="16.8" thickBot="1">
      <c r="A456" s="460"/>
      <c r="B456" s="15" t="s">
        <v>491</v>
      </c>
      <c r="C456" s="473"/>
      <c r="D456" s="530"/>
      <c r="E456" s="473"/>
    </row>
    <row r="457" spans="1:5" ht="19.2" thickBot="1">
      <c r="A457" s="98"/>
      <c r="B457" s="96" t="s">
        <v>528</v>
      </c>
      <c r="C457" s="97">
        <f>C455</f>
        <v>0</v>
      </c>
      <c r="D457" s="101">
        <f>D455</f>
        <v>0</v>
      </c>
      <c r="E457" s="97">
        <f>E455</f>
        <v>0</v>
      </c>
    </row>
    <row r="458" spans="1:5" s="40" customFormat="1">
      <c r="A458" s="19"/>
      <c r="B458" s="19"/>
      <c r="C458" s="27"/>
      <c r="D458" s="27"/>
      <c r="E458" s="27"/>
    </row>
    <row r="459" spans="1:5" ht="19.2">
      <c r="A459" s="519"/>
      <c r="B459" s="175" t="s">
        <v>691</v>
      </c>
      <c r="C459" s="556">
        <f>C457+C452+C439+C434+C402+C393+C384+C377</f>
        <v>29456919.710000001</v>
      </c>
      <c r="D459" s="556">
        <f>D457+D452+D439+D434+D402+D393+D384+D377</f>
        <v>17725402.850000001</v>
      </c>
      <c r="E459" s="556">
        <f>E457+E452+E439+E434+E402+E393+E384+E377</f>
        <v>34467821.730000004</v>
      </c>
    </row>
    <row r="460" spans="1:5" ht="18.600000000000001" thickBot="1">
      <c r="A460" s="548"/>
      <c r="B460" s="169" t="s">
        <v>350</v>
      </c>
      <c r="C460" s="557"/>
      <c r="D460" s="557"/>
      <c r="E460" s="557"/>
    </row>
    <row r="461" spans="1:5" ht="13.8" thickTop="1"/>
    <row r="480" ht="13.8" thickBot="1"/>
    <row r="481" spans="1:7" ht="25.5" customHeight="1">
      <c r="A481" s="495" t="s">
        <v>520</v>
      </c>
      <c r="B481" s="496"/>
      <c r="C481" s="496"/>
      <c r="D481" s="496"/>
      <c r="E481" s="497"/>
    </row>
    <row r="482" spans="1:7" ht="20.399999999999999" customHeight="1">
      <c r="A482" s="498" t="s">
        <v>280</v>
      </c>
      <c r="B482" s="499"/>
      <c r="C482" s="499"/>
      <c r="D482" s="499"/>
      <c r="E482" s="500"/>
    </row>
    <row r="483" spans="1:7" ht="27" customHeight="1">
      <c r="A483" s="442" t="s">
        <v>845</v>
      </c>
      <c r="B483" s="443"/>
      <c r="C483" s="443"/>
      <c r="D483" s="443"/>
      <c r="E483" s="444"/>
    </row>
    <row r="484" spans="1:7" ht="15.6" customHeight="1">
      <c r="A484" s="545">
        <v>2</v>
      </c>
      <c r="B484" s="546"/>
      <c r="C484" s="546"/>
      <c r="D484" s="546"/>
      <c r="E484" s="547"/>
    </row>
    <row r="485" spans="1:7" ht="18" customHeight="1">
      <c r="A485" s="451" t="s">
        <v>546</v>
      </c>
      <c r="B485" s="452"/>
      <c r="C485" s="452"/>
      <c r="D485" s="452"/>
      <c r="E485" s="453"/>
    </row>
    <row r="486" spans="1:7" ht="16.8" thickBot="1">
      <c r="A486" s="425" t="s">
        <v>253</v>
      </c>
      <c r="B486" s="426"/>
      <c r="C486" s="426"/>
      <c r="D486" s="426"/>
      <c r="E486" s="427"/>
    </row>
    <row r="487" spans="1:7" ht="58.2" customHeight="1">
      <c r="A487" s="428" t="s">
        <v>599</v>
      </c>
      <c r="B487" s="429"/>
      <c r="C487" s="11" t="s">
        <v>826</v>
      </c>
      <c r="D487" s="11" t="s">
        <v>846</v>
      </c>
      <c r="E487" s="11" t="s">
        <v>843</v>
      </c>
    </row>
    <row r="488" spans="1:7" ht="16.8" thickBot="1">
      <c r="A488" s="474" t="s">
        <v>325</v>
      </c>
      <c r="B488" s="431"/>
      <c r="C488" s="60" t="s">
        <v>828</v>
      </c>
      <c r="D488" s="60" t="s">
        <v>833</v>
      </c>
      <c r="E488" s="60" t="s">
        <v>844</v>
      </c>
    </row>
    <row r="489" spans="1:7" ht="15" customHeight="1">
      <c r="A489" s="536">
        <v>201</v>
      </c>
      <c r="B489" s="105" t="s">
        <v>620</v>
      </c>
      <c r="C489" s="267"/>
      <c r="D489" s="269"/>
      <c r="E489" s="267"/>
    </row>
    <row r="490" spans="1:7" ht="13.2" customHeight="1" thickBot="1">
      <c r="A490" s="537"/>
      <c r="B490" s="106" t="s">
        <v>322</v>
      </c>
      <c r="C490" s="268"/>
      <c r="D490" s="270"/>
      <c r="E490" s="268"/>
    </row>
    <row r="491" spans="1:7" ht="17.399999999999999">
      <c r="A491" s="433" t="s">
        <v>93</v>
      </c>
      <c r="B491" s="39" t="s">
        <v>600</v>
      </c>
      <c r="C491" s="540">
        <v>10915200</v>
      </c>
      <c r="D491" s="530">
        <f>'[3]shedul 2'!$C$144</f>
        <v>2934115</v>
      </c>
      <c r="E491" s="540">
        <v>11093640</v>
      </c>
    </row>
    <row r="492" spans="1:7" ht="16.2">
      <c r="A492" s="472"/>
      <c r="B492" s="53" t="s">
        <v>266</v>
      </c>
      <c r="C492" s="469"/>
      <c r="D492" s="539"/>
      <c r="E492" s="469"/>
    </row>
    <row r="493" spans="1:7" ht="28.2" customHeight="1">
      <c r="A493" s="472" t="s">
        <v>94</v>
      </c>
      <c r="B493" s="16" t="s">
        <v>48</v>
      </c>
      <c r="C493" s="462"/>
      <c r="D493" s="535"/>
      <c r="E493" s="462"/>
    </row>
    <row r="494" spans="1:7" ht="43.2" customHeight="1">
      <c r="A494" s="472"/>
      <c r="B494" s="53" t="s">
        <v>351</v>
      </c>
      <c r="C494" s="435"/>
      <c r="D494" s="539"/>
      <c r="E494" s="435"/>
    </row>
    <row r="495" spans="1:7" ht="18" customHeight="1">
      <c r="A495" s="472" t="s">
        <v>95</v>
      </c>
      <c r="B495" s="139" t="s">
        <v>641</v>
      </c>
      <c r="C495" s="462">
        <v>6000000</v>
      </c>
      <c r="D495" s="535">
        <f>'[3]shedul 2'!$D$144</f>
        <v>4080277.82</v>
      </c>
      <c r="E495" s="470">
        <v>5000000</v>
      </c>
      <c r="G495" s="257">
        <f>D495-C495</f>
        <v>-1919722.1800000002</v>
      </c>
    </row>
    <row r="496" spans="1:7" ht="16.2">
      <c r="A496" s="472"/>
      <c r="B496" s="59" t="s">
        <v>96</v>
      </c>
      <c r="C496" s="435"/>
      <c r="D496" s="539"/>
      <c r="E496" s="469"/>
    </row>
    <row r="497" spans="1:6" ht="18">
      <c r="A497" s="472" t="s">
        <v>97</v>
      </c>
      <c r="B497" s="37" t="s">
        <v>642</v>
      </c>
      <c r="C497" s="462">
        <v>4000000</v>
      </c>
      <c r="D497" s="535">
        <f>'[3]shedul 2'!$E$144</f>
        <v>2054276.67</v>
      </c>
      <c r="E497" s="462">
        <v>4000000</v>
      </c>
    </row>
    <row r="498" spans="1:6" ht="16.2">
      <c r="A498" s="472"/>
      <c r="B498" s="53" t="s">
        <v>98</v>
      </c>
      <c r="C498" s="435"/>
      <c r="D498" s="539"/>
      <c r="E498" s="435"/>
    </row>
    <row r="499" spans="1:6" ht="18" customHeight="1">
      <c r="A499" s="472" t="s">
        <v>99</v>
      </c>
      <c r="B499" s="16" t="s">
        <v>603</v>
      </c>
      <c r="C499" s="462">
        <v>3182400</v>
      </c>
      <c r="D499" s="535">
        <f>'[3]shedul 2'!$F$144</f>
        <v>694200</v>
      </c>
      <c r="E499" s="470">
        <f>2808000+374400</f>
        <v>3182400</v>
      </c>
    </row>
    <row r="500" spans="1:6" ht="16.2">
      <c r="A500" s="472"/>
      <c r="B500" s="53" t="s">
        <v>352</v>
      </c>
      <c r="C500" s="435"/>
      <c r="D500" s="539"/>
      <c r="E500" s="469"/>
    </row>
    <row r="501" spans="1:6" ht="15.75" customHeight="1">
      <c r="A501" s="472" t="s">
        <v>100</v>
      </c>
      <c r="B501" s="38" t="s">
        <v>604</v>
      </c>
      <c r="C501" s="462">
        <v>1020000</v>
      </c>
      <c r="D501" s="535">
        <f>'[3]shedul 2'!$G$144</f>
        <v>222500</v>
      </c>
      <c r="E501" s="470">
        <v>3060000</v>
      </c>
      <c r="F501" s="257">
        <f>E501+E499+E491</f>
        <v>17336040</v>
      </c>
    </row>
    <row r="502" spans="1:6" ht="16.2">
      <c r="A502" s="472"/>
      <c r="B502" s="59" t="s">
        <v>52</v>
      </c>
      <c r="C502" s="435"/>
      <c r="D502" s="539"/>
      <c r="E502" s="469"/>
      <c r="F502" s="257">
        <f>E130</f>
        <v>17336040</v>
      </c>
    </row>
    <row r="503" spans="1:6" ht="17.399999999999999">
      <c r="A503" s="472" t="s">
        <v>101</v>
      </c>
      <c r="B503" s="16" t="s">
        <v>643</v>
      </c>
      <c r="C503" s="462">
        <v>0</v>
      </c>
      <c r="D503" s="535">
        <v>0</v>
      </c>
      <c r="E503" s="462">
        <v>0</v>
      </c>
    </row>
    <row r="504" spans="1:6" ht="16.2">
      <c r="A504" s="472"/>
      <c r="B504" s="53" t="s">
        <v>353</v>
      </c>
      <c r="C504" s="435"/>
      <c r="D504" s="539"/>
      <c r="E504" s="435"/>
    </row>
    <row r="505" spans="1:6" ht="18">
      <c r="A505" s="460" t="s">
        <v>102</v>
      </c>
      <c r="B505" s="33" t="s">
        <v>606</v>
      </c>
      <c r="C505" s="462">
        <v>0</v>
      </c>
      <c r="D505" s="535">
        <v>0</v>
      </c>
      <c r="E505" s="462">
        <v>72000</v>
      </c>
    </row>
    <row r="506" spans="1:6" ht="16.2">
      <c r="A506" s="433"/>
      <c r="B506" s="59" t="s">
        <v>103</v>
      </c>
      <c r="C506" s="435"/>
      <c r="D506" s="539"/>
      <c r="E506" s="435"/>
    </row>
    <row r="507" spans="1:6" ht="17.399999999999999">
      <c r="A507" s="472" t="s">
        <v>104</v>
      </c>
      <c r="B507" s="16" t="s">
        <v>608</v>
      </c>
      <c r="C507" s="462">
        <v>0</v>
      </c>
      <c r="D507" s="535">
        <f>'[3]shedul 2'!$H$144</f>
        <v>0</v>
      </c>
      <c r="E507" s="462">
        <v>0</v>
      </c>
    </row>
    <row r="508" spans="1:6" ht="16.2">
      <c r="A508" s="472"/>
      <c r="B508" s="53" t="s">
        <v>323</v>
      </c>
      <c r="C508" s="435"/>
      <c r="D508" s="539"/>
      <c r="E508" s="435"/>
    </row>
    <row r="509" spans="1:6" ht="18">
      <c r="A509" s="472" t="s">
        <v>105</v>
      </c>
      <c r="B509" s="33" t="s">
        <v>644</v>
      </c>
      <c r="C509" s="462">
        <v>0</v>
      </c>
      <c r="D509" s="535">
        <v>0</v>
      </c>
      <c r="E509" s="462">
        <v>0</v>
      </c>
    </row>
    <row r="510" spans="1:6" ht="16.2">
      <c r="A510" s="472"/>
      <c r="B510" s="53" t="s">
        <v>354</v>
      </c>
      <c r="C510" s="435"/>
      <c r="D510" s="539"/>
      <c r="E510" s="435"/>
    </row>
    <row r="511" spans="1:6" ht="18">
      <c r="A511" s="472" t="s">
        <v>106</v>
      </c>
      <c r="B511" s="38" t="s">
        <v>645</v>
      </c>
      <c r="C511" s="462">
        <v>0</v>
      </c>
      <c r="D511" s="535">
        <v>0</v>
      </c>
      <c r="E511" s="462">
        <v>0</v>
      </c>
    </row>
    <row r="512" spans="1:6" ht="16.2">
      <c r="A512" s="472"/>
      <c r="B512" s="59" t="s">
        <v>107</v>
      </c>
      <c r="C512" s="435"/>
      <c r="D512" s="539"/>
      <c r="E512" s="435"/>
    </row>
    <row r="513" spans="1:5" ht="15.75" customHeight="1">
      <c r="A513" s="472" t="s">
        <v>108</v>
      </c>
      <c r="B513" s="16" t="s">
        <v>610</v>
      </c>
      <c r="C513" s="462">
        <v>500000</v>
      </c>
      <c r="D513" s="535">
        <f>'[3]shedul 2'!$I$144</f>
        <v>148436.15</v>
      </c>
      <c r="E513" s="462">
        <v>250000</v>
      </c>
    </row>
    <row r="514" spans="1:5" ht="16.2">
      <c r="A514" s="472"/>
      <c r="B514" s="17" t="s">
        <v>355</v>
      </c>
      <c r="C514" s="435"/>
      <c r="D514" s="539"/>
      <c r="E514" s="435"/>
    </row>
    <row r="515" spans="1:5" ht="18">
      <c r="A515" s="472" t="s">
        <v>109</v>
      </c>
      <c r="B515" s="38" t="s">
        <v>646</v>
      </c>
      <c r="C515" s="462">
        <v>0</v>
      </c>
      <c r="D515" s="530">
        <f>'[3]shedul 2'!$J$144</f>
        <v>0</v>
      </c>
      <c r="E515" s="462">
        <v>0</v>
      </c>
    </row>
    <row r="516" spans="1:5" ht="16.8" thickBot="1">
      <c r="A516" s="460"/>
      <c r="B516" s="59" t="s">
        <v>356</v>
      </c>
      <c r="C516" s="473"/>
      <c r="D516" s="530"/>
      <c r="E516" s="473"/>
    </row>
    <row r="517" spans="1:5" ht="19.2" thickBot="1">
      <c r="A517" s="98"/>
      <c r="B517" s="96" t="s">
        <v>528</v>
      </c>
      <c r="C517" s="100">
        <f>SUM(C491:C516)</f>
        <v>25617600</v>
      </c>
      <c r="D517" s="165">
        <f>SUM(D491:D516)</f>
        <v>10133805.640000001</v>
      </c>
      <c r="E517" s="100">
        <f>SUM(E491:E516)</f>
        <v>26658040</v>
      </c>
    </row>
    <row r="518" spans="1:5" ht="61.95" customHeight="1">
      <c r="A518" s="428" t="s">
        <v>599</v>
      </c>
      <c r="B518" s="429"/>
      <c r="C518" s="11" t="s">
        <v>826</v>
      </c>
      <c r="D518" s="11" t="s">
        <v>846</v>
      </c>
      <c r="E518" s="11" t="s">
        <v>843</v>
      </c>
    </row>
    <row r="519" spans="1:5" ht="16.8" thickBot="1">
      <c r="A519" s="474" t="s">
        <v>325</v>
      </c>
      <c r="B519" s="431"/>
      <c r="C519" s="60" t="s">
        <v>828</v>
      </c>
      <c r="D519" s="60" t="s">
        <v>833</v>
      </c>
      <c r="E519" s="60" t="s">
        <v>844</v>
      </c>
    </row>
    <row r="520" spans="1:5" ht="17.399999999999999">
      <c r="A520" s="536">
        <v>202</v>
      </c>
      <c r="B520" s="105" t="s">
        <v>614</v>
      </c>
      <c r="C520" s="267"/>
      <c r="D520" s="269"/>
      <c r="E520" s="267"/>
    </row>
    <row r="521" spans="1:5" ht="16.8" thickBot="1">
      <c r="A521" s="537"/>
      <c r="B521" s="106" t="s">
        <v>328</v>
      </c>
      <c r="C521" s="268"/>
      <c r="D521" s="270"/>
      <c r="E521" s="268"/>
    </row>
    <row r="522" spans="1:5" ht="17.399999999999999">
      <c r="A522" s="433" t="s">
        <v>110</v>
      </c>
      <c r="B522" s="39" t="s">
        <v>614</v>
      </c>
      <c r="C522" s="473">
        <v>50000</v>
      </c>
      <c r="D522" s="530">
        <f>'[3]shedul 2'!$K$144</f>
        <v>12500</v>
      </c>
      <c r="E522" s="540">
        <v>50000</v>
      </c>
    </row>
    <row r="523" spans="1:5" ht="16.8" thickBot="1">
      <c r="A523" s="460"/>
      <c r="B523" s="59" t="s">
        <v>328</v>
      </c>
      <c r="C523" s="473"/>
      <c r="D523" s="530"/>
      <c r="E523" s="540"/>
    </row>
    <row r="524" spans="1:5" ht="19.2" thickBot="1">
      <c r="A524" s="98"/>
      <c r="B524" s="96" t="s">
        <v>528</v>
      </c>
      <c r="C524" s="97">
        <f>SUM(C522)</f>
        <v>50000</v>
      </c>
      <c r="D524" s="101">
        <f>SUM(D522:D523)</f>
        <v>12500</v>
      </c>
      <c r="E524" s="97">
        <f>SUM(E522)</f>
        <v>50000</v>
      </c>
    </row>
    <row r="525" spans="1:5" ht="19.2" customHeight="1">
      <c r="A525" s="536">
        <v>203</v>
      </c>
      <c r="B525" s="105" t="s">
        <v>618</v>
      </c>
      <c r="C525" s="267"/>
      <c r="D525" s="269"/>
      <c r="E525" s="267"/>
    </row>
    <row r="526" spans="1:5" ht="18" customHeight="1" thickBot="1">
      <c r="A526" s="537"/>
      <c r="B526" s="106" t="s">
        <v>492</v>
      </c>
      <c r="C526" s="268"/>
      <c r="D526" s="270"/>
      <c r="E526" s="268"/>
    </row>
    <row r="527" spans="1:5" ht="19.2" customHeight="1">
      <c r="A527" s="433" t="s">
        <v>857</v>
      </c>
      <c r="B527" s="294" t="s">
        <v>618</v>
      </c>
      <c r="C527" s="434" t="s">
        <v>788</v>
      </c>
      <c r="D527" s="434" t="s">
        <v>788</v>
      </c>
      <c r="E527" s="434">
        <v>500000</v>
      </c>
    </row>
    <row r="528" spans="1:5" ht="19.2" customHeight="1">
      <c r="A528" s="472"/>
      <c r="B528" s="296" t="s">
        <v>858</v>
      </c>
      <c r="C528" s="435"/>
      <c r="D528" s="435"/>
      <c r="E528" s="435"/>
    </row>
    <row r="529" spans="1:6" ht="21.6" customHeight="1">
      <c r="A529" s="433" t="s">
        <v>111</v>
      </c>
      <c r="B529" s="88" t="s">
        <v>616</v>
      </c>
      <c r="C529" s="473">
        <v>700000</v>
      </c>
      <c r="D529" s="530">
        <f>'[3]shedul 2'!$L$144</f>
        <v>435425.3</v>
      </c>
      <c r="E529" s="540">
        <v>1500000</v>
      </c>
    </row>
    <row r="530" spans="1:6" ht="16.2">
      <c r="A530" s="472"/>
      <c r="B530" s="91" t="s">
        <v>493</v>
      </c>
      <c r="C530" s="435"/>
      <c r="D530" s="539"/>
      <c r="E530" s="469"/>
    </row>
    <row r="531" spans="1:6" ht="22.95" customHeight="1">
      <c r="A531" s="472" t="s">
        <v>112</v>
      </c>
      <c r="B531" s="33" t="s">
        <v>647</v>
      </c>
      <c r="C531" s="462">
        <v>600000</v>
      </c>
      <c r="D531" s="535">
        <f>'[3]shedul 2'!$M$144</f>
        <v>0</v>
      </c>
      <c r="E531" s="462">
        <v>600000</v>
      </c>
    </row>
    <row r="532" spans="1:6" ht="16.2">
      <c r="A532" s="472"/>
      <c r="B532" s="53" t="s">
        <v>357</v>
      </c>
      <c r="C532" s="435"/>
      <c r="D532" s="539"/>
      <c r="E532" s="435"/>
    </row>
    <row r="533" spans="1:6" ht="17.399999999999999">
      <c r="A533" s="472" t="s">
        <v>113</v>
      </c>
      <c r="B533" s="32" t="s">
        <v>617</v>
      </c>
      <c r="C533" s="462">
        <v>350000</v>
      </c>
      <c r="D533" s="535">
        <f>'[3]shedul 2'!$N$144</f>
        <v>425950</v>
      </c>
      <c r="E533" s="462">
        <v>100000</v>
      </c>
    </row>
    <row r="534" spans="1:6" ht="16.8" thickBot="1">
      <c r="A534" s="460"/>
      <c r="B534" s="147" t="s">
        <v>494</v>
      </c>
      <c r="C534" s="473"/>
      <c r="D534" s="530"/>
      <c r="E534" s="473"/>
    </row>
    <row r="535" spans="1:6" ht="25.95" customHeight="1" thickBot="1">
      <c r="A535" s="98"/>
      <c r="B535" s="96" t="s">
        <v>528</v>
      </c>
      <c r="C535" s="97">
        <f>SUM(C529:C534)</f>
        <v>1650000</v>
      </c>
      <c r="D535" s="101">
        <f>SUM(D529:D534)</f>
        <v>861375.3</v>
      </c>
      <c r="E535" s="97">
        <f>SUM(E529:E534)</f>
        <v>2200000</v>
      </c>
    </row>
    <row r="536" spans="1:6" ht="27.6" customHeight="1">
      <c r="A536" s="536">
        <v>204</v>
      </c>
      <c r="B536" s="105" t="s">
        <v>619</v>
      </c>
      <c r="C536" s="267"/>
      <c r="D536" s="269"/>
      <c r="E536" s="267"/>
    </row>
    <row r="537" spans="1:6" ht="16.8" thickBot="1">
      <c r="A537" s="537"/>
      <c r="B537" s="106" t="s">
        <v>358</v>
      </c>
      <c r="C537" s="268"/>
      <c r="D537" s="270"/>
      <c r="E537" s="268"/>
      <c r="F537" s="40"/>
    </row>
    <row r="538" spans="1:6" ht="34.799999999999997">
      <c r="A538" s="433" t="s">
        <v>114</v>
      </c>
      <c r="B538" s="92" t="s">
        <v>648</v>
      </c>
      <c r="C538" s="473">
        <v>1000000</v>
      </c>
      <c r="D538" s="549">
        <f>'[3]shedul 2'!$O$144</f>
        <v>213160.63</v>
      </c>
      <c r="E538" s="473">
        <v>1000000</v>
      </c>
      <c r="F538" s="40"/>
    </row>
    <row r="539" spans="1:6" ht="21" customHeight="1">
      <c r="A539" s="472"/>
      <c r="B539" s="52" t="s">
        <v>359</v>
      </c>
      <c r="C539" s="435"/>
      <c r="D539" s="560"/>
      <c r="E539" s="435"/>
      <c r="F539" s="40"/>
    </row>
    <row r="540" spans="1:6" ht="39" customHeight="1">
      <c r="A540" s="472" t="s">
        <v>115</v>
      </c>
      <c r="B540" s="152" t="s">
        <v>622</v>
      </c>
      <c r="C540" s="462">
        <v>200000</v>
      </c>
      <c r="D540" s="535">
        <f>'[3]shedul 2'!$P$144</f>
        <v>41545</v>
      </c>
      <c r="E540" s="470">
        <v>200000</v>
      </c>
      <c r="F540" s="40"/>
    </row>
    <row r="541" spans="1:6" ht="32.4">
      <c r="A541" s="472"/>
      <c r="B541" s="282" t="s">
        <v>807</v>
      </c>
      <c r="C541" s="435"/>
      <c r="D541" s="539"/>
      <c r="E541" s="469"/>
    </row>
    <row r="542" spans="1:6" ht="24" customHeight="1">
      <c r="A542" s="472" t="s">
        <v>116</v>
      </c>
      <c r="B542" s="90" t="s">
        <v>649</v>
      </c>
      <c r="C542" s="462">
        <v>200000</v>
      </c>
      <c r="D542" s="535">
        <f>'[3]shedul 2'!$Q$144</f>
        <v>2075</v>
      </c>
      <c r="E542" s="462">
        <v>200000</v>
      </c>
    </row>
    <row r="543" spans="1:6" ht="18" customHeight="1">
      <c r="A543" s="472"/>
      <c r="B543" s="51" t="s">
        <v>808</v>
      </c>
      <c r="C543" s="435"/>
      <c r="D543" s="539"/>
      <c r="E543" s="435"/>
    </row>
    <row r="544" spans="1:6" ht="27" customHeight="1">
      <c r="A544" s="472" t="s">
        <v>117</v>
      </c>
      <c r="B544" s="140" t="s">
        <v>619</v>
      </c>
      <c r="C544" s="462"/>
      <c r="D544" s="535"/>
      <c r="E544" s="462"/>
    </row>
    <row r="545" spans="1:5" ht="19.2" customHeight="1">
      <c r="A545" s="472"/>
      <c r="B545" s="62" t="s">
        <v>495</v>
      </c>
      <c r="C545" s="435"/>
      <c r="D545" s="539"/>
      <c r="E545" s="435"/>
    </row>
    <row r="546" spans="1:5" ht="19.95" customHeight="1">
      <c r="A546" s="472" t="s">
        <v>118</v>
      </c>
      <c r="B546" s="140" t="s">
        <v>451</v>
      </c>
      <c r="C546" s="462">
        <v>50000</v>
      </c>
      <c r="D546" s="535">
        <f>'[3]shedul 2'!$R$144</f>
        <v>0</v>
      </c>
      <c r="E546" s="462">
        <v>50000</v>
      </c>
    </row>
    <row r="547" spans="1:5" ht="16.8" thickBot="1">
      <c r="A547" s="460"/>
      <c r="B547" s="52" t="s">
        <v>346</v>
      </c>
      <c r="C547" s="473"/>
      <c r="D547" s="530"/>
      <c r="E547" s="473"/>
    </row>
    <row r="548" spans="1:5" ht="58.2" customHeight="1" thickBot="1">
      <c r="A548" s="98"/>
      <c r="B548" s="96" t="s">
        <v>528</v>
      </c>
      <c r="C548" s="97">
        <f>SUM(C538:C547)</f>
        <v>1450000</v>
      </c>
      <c r="D548" s="101">
        <f>SUM(D538:D547)</f>
        <v>256780.63</v>
      </c>
      <c r="E548" s="97">
        <f>SUM(E538:E547)</f>
        <v>1450000</v>
      </c>
    </row>
    <row r="549" spans="1:5" ht="56.4" customHeight="1">
      <c r="A549" s="428" t="s">
        <v>599</v>
      </c>
      <c r="B549" s="429"/>
      <c r="C549" s="11" t="s">
        <v>826</v>
      </c>
      <c r="D549" s="11" t="s">
        <v>846</v>
      </c>
      <c r="E549" s="11" t="s">
        <v>843</v>
      </c>
    </row>
    <row r="550" spans="1:5" ht="16.8" thickBot="1">
      <c r="A550" s="474" t="s">
        <v>325</v>
      </c>
      <c r="B550" s="431"/>
      <c r="C550" s="60" t="s">
        <v>828</v>
      </c>
      <c r="D550" s="60" t="s">
        <v>833</v>
      </c>
      <c r="E550" s="60" t="s">
        <v>844</v>
      </c>
    </row>
    <row r="551" spans="1:5" ht="18.600000000000001" customHeight="1">
      <c r="A551" s="536">
        <v>205</v>
      </c>
      <c r="B551" s="158" t="s">
        <v>623</v>
      </c>
      <c r="C551" s="267"/>
      <c r="D551" s="269"/>
      <c r="E551" s="267"/>
    </row>
    <row r="552" spans="1:5" ht="27" customHeight="1" thickBot="1">
      <c r="A552" s="537"/>
      <c r="B552" s="135" t="s">
        <v>335</v>
      </c>
      <c r="C552" s="268"/>
      <c r="D552" s="270"/>
      <c r="E552" s="268"/>
    </row>
    <row r="553" spans="1:5" ht="18.600000000000001">
      <c r="A553" s="433" t="s">
        <v>119</v>
      </c>
      <c r="B553" s="141" t="s">
        <v>650</v>
      </c>
      <c r="C553" s="473">
        <v>50000</v>
      </c>
      <c r="D553" s="530">
        <f>'[3]shedul 2'!$S$144</f>
        <v>29650</v>
      </c>
      <c r="E553" s="473">
        <v>50000</v>
      </c>
    </row>
    <row r="554" spans="1:5" ht="16.2">
      <c r="A554" s="472"/>
      <c r="B554" s="91" t="s">
        <v>336</v>
      </c>
      <c r="C554" s="435"/>
      <c r="D554" s="539"/>
      <c r="E554" s="435"/>
    </row>
    <row r="555" spans="1:5" ht="17.399999999999999">
      <c r="A555" s="472" t="s">
        <v>120</v>
      </c>
      <c r="B555" s="34" t="s">
        <v>627</v>
      </c>
      <c r="C555" s="462">
        <v>20000</v>
      </c>
      <c r="D555" s="535">
        <f>'[3]shedul 2'!$T$144</f>
        <v>0</v>
      </c>
      <c r="E555" s="462">
        <v>50000</v>
      </c>
    </row>
    <row r="556" spans="1:5" ht="16.2">
      <c r="A556" s="472"/>
      <c r="B556" s="51" t="s">
        <v>362</v>
      </c>
      <c r="C556" s="435"/>
      <c r="D556" s="539"/>
      <c r="E556" s="435"/>
    </row>
    <row r="557" spans="1:5" ht="17.399999999999999">
      <c r="A557" s="472" t="s">
        <v>121</v>
      </c>
      <c r="B557" s="80" t="s">
        <v>628</v>
      </c>
      <c r="C557" s="462">
        <v>5000</v>
      </c>
      <c r="D557" s="535">
        <f>'[3]shedul 2'!$U$144</f>
        <v>0</v>
      </c>
      <c r="E557" s="462">
        <v>15000</v>
      </c>
    </row>
    <row r="558" spans="1:5" ht="18.600000000000001">
      <c r="A558" s="472"/>
      <c r="B558" s="148" t="s">
        <v>122</v>
      </c>
      <c r="C558" s="435"/>
      <c r="D558" s="539"/>
      <c r="E558" s="435"/>
    </row>
    <row r="559" spans="1:5" ht="17.399999999999999">
      <c r="A559" s="472" t="s">
        <v>123</v>
      </c>
      <c r="B559" s="34" t="s">
        <v>665</v>
      </c>
      <c r="C559" s="462">
        <v>30000</v>
      </c>
      <c r="D559" s="535">
        <f>'[3]shedul 2'!$V$144</f>
        <v>1485</v>
      </c>
      <c r="E559" s="462">
        <v>30000</v>
      </c>
    </row>
    <row r="560" spans="1:5" ht="16.2">
      <c r="A560" s="472"/>
      <c r="B560" s="52" t="s">
        <v>342</v>
      </c>
      <c r="C560" s="435"/>
      <c r="D560" s="539"/>
      <c r="E560" s="435"/>
    </row>
    <row r="561" spans="1:5" ht="17.399999999999999">
      <c r="A561" s="472" t="s">
        <v>124</v>
      </c>
      <c r="B561" s="80" t="s">
        <v>652</v>
      </c>
      <c r="C561" s="462">
        <v>125000</v>
      </c>
      <c r="D561" s="535">
        <f>'[3]shedul 2'!$W$144</f>
        <v>41194.19</v>
      </c>
      <c r="E561" s="462">
        <v>125000</v>
      </c>
    </row>
    <row r="562" spans="1:5" ht="16.2">
      <c r="A562" s="472"/>
      <c r="B562" s="52" t="s">
        <v>496</v>
      </c>
      <c r="C562" s="435"/>
      <c r="D562" s="539"/>
      <c r="E562" s="435"/>
    </row>
    <row r="563" spans="1:5" ht="17.399999999999999">
      <c r="A563" s="472" t="s">
        <v>125</v>
      </c>
      <c r="B563" s="80" t="s">
        <v>653</v>
      </c>
      <c r="C563" s="462">
        <v>600000</v>
      </c>
      <c r="D563" s="535">
        <f>'[3]shedul 2'!$X$144</f>
        <v>15500</v>
      </c>
      <c r="E563" s="462">
        <v>300000</v>
      </c>
    </row>
    <row r="564" spans="1:5" ht="16.2">
      <c r="A564" s="472"/>
      <c r="B564" s="206" t="s">
        <v>364</v>
      </c>
      <c r="C564" s="435"/>
      <c r="D564" s="539"/>
      <c r="E564" s="435"/>
    </row>
    <row r="565" spans="1:5" ht="17.399999999999999">
      <c r="A565" s="472" t="s">
        <v>127</v>
      </c>
      <c r="B565" s="34" t="s">
        <v>655</v>
      </c>
      <c r="C565" s="470">
        <v>200000</v>
      </c>
      <c r="D565" s="535">
        <f>'[3]shedul 2'!$Y$144</f>
        <v>0</v>
      </c>
      <c r="E565" s="462">
        <v>100000</v>
      </c>
    </row>
    <row r="566" spans="1:5" ht="16.2">
      <c r="A566" s="472"/>
      <c r="B566" s="52" t="s">
        <v>366</v>
      </c>
      <c r="C566" s="469"/>
      <c r="D566" s="539"/>
      <c r="E566" s="435"/>
    </row>
    <row r="567" spans="1:5" ht="17.399999999999999">
      <c r="A567" s="472" t="s">
        <v>128</v>
      </c>
      <c r="B567" s="16" t="s">
        <v>656</v>
      </c>
      <c r="C567" s="462">
        <v>100000</v>
      </c>
      <c r="D567" s="535">
        <f>'[3]shedul 2'!$Z$144</f>
        <v>0</v>
      </c>
      <c r="E567" s="462">
        <v>100000</v>
      </c>
    </row>
    <row r="568" spans="1:5" ht="16.2">
      <c r="A568" s="472"/>
      <c r="B568" s="53" t="s">
        <v>253</v>
      </c>
      <c r="C568" s="435"/>
      <c r="D568" s="539"/>
      <c r="E568" s="435"/>
    </row>
    <row r="569" spans="1:5" ht="17.399999999999999">
      <c r="A569" s="472" t="s">
        <v>129</v>
      </c>
      <c r="B569" s="16" t="s">
        <v>451</v>
      </c>
      <c r="C569" s="473">
        <v>100000</v>
      </c>
      <c r="D569" s="530">
        <f>'[3]shedul 2'!$AA$144</f>
        <v>5270</v>
      </c>
      <c r="E569" s="473">
        <v>100000</v>
      </c>
    </row>
    <row r="570" spans="1:5" ht="16.2">
      <c r="A570" s="472"/>
      <c r="B570" s="81" t="s">
        <v>346</v>
      </c>
      <c r="C570" s="435"/>
      <c r="D570" s="539"/>
      <c r="E570" s="435"/>
    </row>
    <row r="571" spans="1:5" ht="34.799999999999997">
      <c r="A571" s="472" t="s">
        <v>130</v>
      </c>
      <c r="B571" s="39" t="s">
        <v>657</v>
      </c>
      <c r="C571" s="473">
        <v>50000</v>
      </c>
      <c r="D571" s="530">
        <f>'[3]shedul 2'!$AB$144</f>
        <v>0</v>
      </c>
      <c r="E571" s="473">
        <v>50000</v>
      </c>
    </row>
    <row r="572" spans="1:5" ht="33" thickBot="1">
      <c r="A572" s="460"/>
      <c r="B572" s="59" t="s">
        <v>367</v>
      </c>
      <c r="C572" s="473"/>
      <c r="D572" s="530"/>
      <c r="E572" s="473"/>
    </row>
    <row r="573" spans="1:5" ht="22.2" customHeight="1" thickBot="1">
      <c r="A573" s="98"/>
      <c r="B573" s="96" t="s">
        <v>528</v>
      </c>
      <c r="C573" s="97">
        <f>SUM(C553:C572)</f>
        <v>1280000</v>
      </c>
      <c r="D573" s="101">
        <f>SUM(D553:D572)</f>
        <v>93099.19</v>
      </c>
      <c r="E573" s="97">
        <f>SUM(E553:E572)</f>
        <v>920000</v>
      </c>
    </row>
    <row r="574" spans="1:5" ht="15.6">
      <c r="A574" s="536">
        <v>208</v>
      </c>
      <c r="B574" s="158" t="s">
        <v>475</v>
      </c>
      <c r="C574" s="267"/>
      <c r="D574" s="269"/>
      <c r="E574" s="267"/>
    </row>
    <row r="575" spans="1:5" ht="19.2" customHeight="1" thickBot="1">
      <c r="A575" s="537"/>
      <c r="B575" s="106" t="s">
        <v>490</v>
      </c>
      <c r="C575" s="268"/>
      <c r="D575" s="270"/>
      <c r="E575" s="268"/>
    </row>
    <row r="576" spans="1:5" ht="17.399999999999999">
      <c r="A576" s="433" t="s">
        <v>131</v>
      </c>
      <c r="B576" s="92" t="s">
        <v>640</v>
      </c>
      <c r="C576" s="473">
        <v>0</v>
      </c>
      <c r="D576" s="530">
        <v>0</v>
      </c>
      <c r="E576" s="473">
        <v>0</v>
      </c>
    </row>
    <row r="577" spans="1:5" ht="16.2">
      <c r="A577" s="472"/>
      <c r="B577" s="52" t="s">
        <v>497</v>
      </c>
      <c r="C577" s="435"/>
      <c r="D577" s="539"/>
      <c r="E577" s="435"/>
    </row>
    <row r="578" spans="1:5" ht="17.399999999999999">
      <c r="A578" s="472" t="s">
        <v>132</v>
      </c>
      <c r="B578" s="80" t="s">
        <v>658</v>
      </c>
      <c r="C578" s="462">
        <v>0</v>
      </c>
      <c r="D578" s="535">
        <v>0</v>
      </c>
      <c r="E578" s="462">
        <v>0</v>
      </c>
    </row>
    <row r="579" spans="1:5" ht="16.8" thickBot="1">
      <c r="A579" s="460"/>
      <c r="B579" s="52" t="s">
        <v>368</v>
      </c>
      <c r="C579" s="473"/>
      <c r="D579" s="530"/>
      <c r="E579" s="473"/>
    </row>
    <row r="580" spans="1:5" ht="25.2" customHeight="1" thickBot="1">
      <c r="A580" s="98"/>
      <c r="B580" s="96" t="s">
        <v>528</v>
      </c>
      <c r="C580" s="97">
        <f>C578+C576</f>
        <v>0</v>
      </c>
      <c r="D580" s="101">
        <f>D578+D576</f>
        <v>0</v>
      </c>
      <c r="E580" s="97">
        <f>E578+E576</f>
        <v>0</v>
      </c>
    </row>
    <row r="581" spans="1:5" ht="12" customHeight="1">
      <c r="A581" s="19"/>
      <c r="B581" s="20"/>
      <c r="C581" s="21"/>
      <c r="D581" s="21"/>
      <c r="E581" s="21"/>
    </row>
    <row r="582" spans="1:5" ht="22.95" customHeight="1">
      <c r="A582" s="519"/>
      <c r="B582" s="175" t="s">
        <v>659</v>
      </c>
      <c r="C582" s="556">
        <f>C580+C573+C548+C535+C524+C517</f>
        <v>30047600</v>
      </c>
      <c r="D582" s="556">
        <f>D580+D573+D548+D535+D524+D517</f>
        <v>11357560.760000002</v>
      </c>
      <c r="E582" s="556">
        <f>E580+E573+E548+E535+E524+E517</f>
        <v>31278040</v>
      </c>
    </row>
    <row r="583" spans="1:5" ht="35.4" customHeight="1" thickBot="1">
      <c r="A583" s="548"/>
      <c r="B583" s="169" t="s">
        <v>369</v>
      </c>
      <c r="C583" s="557"/>
      <c r="D583" s="557"/>
      <c r="E583" s="557"/>
    </row>
    <row r="584" spans="1:5" ht="24.75" customHeight="1" thickTop="1">
      <c r="A584" s="495" t="s">
        <v>520</v>
      </c>
      <c r="B584" s="496"/>
      <c r="C584" s="496"/>
      <c r="D584" s="496"/>
      <c r="E584" s="497"/>
    </row>
    <row r="585" spans="1:5" ht="27.75" customHeight="1">
      <c r="A585" s="498" t="s">
        <v>280</v>
      </c>
      <c r="B585" s="499"/>
      <c r="C585" s="499"/>
      <c r="D585" s="499"/>
      <c r="E585" s="500"/>
    </row>
    <row r="586" spans="1:5" ht="20.25" customHeight="1">
      <c r="A586" s="442" t="s">
        <v>845</v>
      </c>
      <c r="B586" s="443"/>
      <c r="C586" s="443"/>
      <c r="D586" s="443"/>
      <c r="E586" s="444"/>
    </row>
    <row r="587" spans="1:5" ht="22.2">
      <c r="A587" s="545">
        <v>3</v>
      </c>
      <c r="B587" s="546"/>
      <c r="C587" s="546"/>
      <c r="D587" s="546"/>
      <c r="E587" s="547"/>
    </row>
    <row r="588" spans="1:5" ht="20.399999999999999">
      <c r="A588" s="451" t="s">
        <v>474</v>
      </c>
      <c r="B588" s="452"/>
      <c r="C588" s="452"/>
      <c r="D588" s="452"/>
      <c r="E588" s="453"/>
    </row>
    <row r="589" spans="1:5" ht="16.8" thickBot="1">
      <c r="A589" s="425" t="s">
        <v>370</v>
      </c>
      <c r="B589" s="426"/>
      <c r="C589" s="426"/>
      <c r="D589" s="426"/>
      <c r="E589" s="427"/>
    </row>
    <row r="590" spans="1:5" ht="31.2">
      <c r="A590" s="428" t="s">
        <v>599</v>
      </c>
      <c r="B590" s="429"/>
      <c r="C590" s="11" t="s">
        <v>826</v>
      </c>
      <c r="D590" s="11" t="s">
        <v>846</v>
      </c>
      <c r="E590" s="11" t="s">
        <v>843</v>
      </c>
    </row>
    <row r="591" spans="1:5" ht="16.8" thickBot="1">
      <c r="A591" s="474" t="s">
        <v>325</v>
      </c>
      <c r="B591" s="431"/>
      <c r="C591" s="60" t="s">
        <v>828</v>
      </c>
      <c r="D591" s="60" t="s">
        <v>833</v>
      </c>
      <c r="E591" s="60" t="s">
        <v>844</v>
      </c>
    </row>
    <row r="592" spans="1:5" ht="17.399999999999999">
      <c r="A592" s="536">
        <v>301</v>
      </c>
      <c r="B592" s="105" t="s">
        <v>620</v>
      </c>
      <c r="C592" s="267"/>
      <c r="D592" s="269"/>
      <c r="E592" s="267"/>
    </row>
    <row r="593" spans="1:6" ht="18" thickBot="1">
      <c r="A593" s="537"/>
      <c r="B593" s="159"/>
      <c r="C593" s="268"/>
      <c r="D593" s="270"/>
      <c r="E593" s="268"/>
    </row>
    <row r="594" spans="1:6" ht="17.399999999999999">
      <c r="A594" s="433" t="s">
        <v>133</v>
      </c>
      <c r="B594" s="39" t="s">
        <v>600</v>
      </c>
      <c r="C594" s="540">
        <v>7497060</v>
      </c>
      <c r="D594" s="530">
        <f>'[3]shedul 3'!$C$138</f>
        <v>1752576.96</v>
      </c>
      <c r="E594" s="540">
        <v>7522140</v>
      </c>
    </row>
    <row r="595" spans="1:6" ht="16.2">
      <c r="A595" s="472"/>
      <c r="B595" s="53" t="s">
        <v>266</v>
      </c>
      <c r="C595" s="469"/>
      <c r="D595" s="539"/>
      <c r="E595" s="469"/>
    </row>
    <row r="596" spans="1:6" ht="52.2">
      <c r="A596" s="472" t="s">
        <v>134</v>
      </c>
      <c r="B596" s="16" t="s">
        <v>660</v>
      </c>
      <c r="C596" s="462">
        <v>0</v>
      </c>
      <c r="D596" s="535">
        <v>0</v>
      </c>
      <c r="E596" s="462">
        <v>0</v>
      </c>
    </row>
    <row r="597" spans="1:6" ht="48.6">
      <c r="A597" s="472"/>
      <c r="B597" s="53" t="s">
        <v>371</v>
      </c>
      <c r="C597" s="435"/>
      <c r="D597" s="539"/>
      <c r="E597" s="435"/>
    </row>
    <row r="598" spans="1:6" ht="17.399999999999999">
      <c r="A598" s="472" t="s">
        <v>135</v>
      </c>
      <c r="B598" s="16" t="s">
        <v>603</v>
      </c>
      <c r="C598" s="462">
        <v>2246400</v>
      </c>
      <c r="D598" s="535">
        <f>'[3]shedul 3'!$D$138</f>
        <v>413400</v>
      </c>
      <c r="E598" s="470">
        <v>2246400</v>
      </c>
    </row>
    <row r="599" spans="1:6" ht="16.2">
      <c r="A599" s="472"/>
      <c r="B599" s="53" t="s">
        <v>372</v>
      </c>
      <c r="C599" s="435"/>
      <c r="D599" s="539"/>
      <c r="E599" s="469"/>
    </row>
    <row r="600" spans="1:6" ht="18">
      <c r="A600" s="472" t="s">
        <v>136</v>
      </c>
      <c r="B600" s="38" t="s">
        <v>604</v>
      </c>
      <c r="C600" s="462">
        <v>735000</v>
      </c>
      <c r="D600" s="535">
        <f>'[3]shedul 3'!$E$138</f>
        <v>151020</v>
      </c>
      <c r="E600" s="470">
        <v>2170800</v>
      </c>
    </row>
    <row r="601" spans="1:6" ht="16.2">
      <c r="A601" s="472"/>
      <c r="B601" s="59" t="s">
        <v>52</v>
      </c>
      <c r="C601" s="435"/>
      <c r="D601" s="539"/>
      <c r="E601" s="469"/>
    </row>
    <row r="602" spans="1:6" ht="17.399999999999999">
      <c r="A602" s="472" t="s">
        <v>137</v>
      </c>
      <c r="B602" s="16" t="s">
        <v>605</v>
      </c>
      <c r="C602" s="462">
        <v>0</v>
      </c>
      <c r="D602" s="535">
        <f>'[3]shedul 3'!$I$138</f>
        <v>0</v>
      </c>
      <c r="E602" s="470">
        <v>0</v>
      </c>
    </row>
    <row r="603" spans="1:6" ht="16.2">
      <c r="A603" s="472"/>
      <c r="B603" s="53" t="s">
        <v>373</v>
      </c>
      <c r="C603" s="435"/>
      <c r="D603" s="539"/>
      <c r="E603" s="469"/>
      <c r="F603" s="257"/>
    </row>
    <row r="604" spans="1:6" ht="17.399999999999999">
      <c r="A604" s="472" t="s">
        <v>138</v>
      </c>
      <c r="B604" s="16" t="s">
        <v>661</v>
      </c>
      <c r="C604" s="462">
        <v>50000</v>
      </c>
      <c r="D604" s="535">
        <f>'[3]shedul 3'!$J$138</f>
        <v>0</v>
      </c>
      <c r="E604" s="470">
        <v>50000</v>
      </c>
      <c r="F604" s="257"/>
    </row>
    <row r="605" spans="1:6" ht="16.2">
      <c r="A605" s="472"/>
      <c r="B605" s="53" t="s">
        <v>323</v>
      </c>
      <c r="C605" s="435"/>
      <c r="D605" s="539"/>
      <c r="E605" s="469"/>
    </row>
    <row r="606" spans="1:6" ht="18">
      <c r="A606" s="472" t="s">
        <v>139</v>
      </c>
      <c r="B606" s="33" t="s">
        <v>644</v>
      </c>
      <c r="C606" s="462">
        <v>0</v>
      </c>
      <c r="D606" s="535">
        <f>'[3]shedul 3'!$K$138</f>
        <v>0</v>
      </c>
      <c r="E606" s="470">
        <v>0</v>
      </c>
    </row>
    <row r="607" spans="1:6" ht="15">
      <c r="A607" s="472"/>
      <c r="B607" s="42" t="s">
        <v>374</v>
      </c>
      <c r="C607" s="435"/>
      <c r="D607" s="539"/>
      <c r="E607" s="469"/>
    </row>
    <row r="608" spans="1:6" ht="17.399999999999999">
      <c r="A608" s="472" t="s">
        <v>140</v>
      </c>
      <c r="B608" s="16" t="s">
        <v>610</v>
      </c>
      <c r="C608" s="462">
        <v>250000</v>
      </c>
      <c r="D608" s="535">
        <f>'[3]shedul 3'!$L$138</f>
        <v>84486.5</v>
      </c>
      <c r="E608" s="462">
        <v>200000</v>
      </c>
      <c r="F608" s="257">
        <f>E594+E598+E600</f>
        <v>11939340</v>
      </c>
    </row>
    <row r="609" spans="1:8" ht="16.8" thickBot="1">
      <c r="A609" s="460"/>
      <c r="B609" s="59" t="s">
        <v>375</v>
      </c>
      <c r="C609" s="473"/>
      <c r="D609" s="530"/>
      <c r="E609" s="473"/>
    </row>
    <row r="610" spans="1:8" ht="19.2" thickBot="1">
      <c r="A610" s="98"/>
      <c r="B610" s="96" t="s">
        <v>528</v>
      </c>
      <c r="C610" s="97">
        <f>SUM(C594:C609)</f>
        <v>10778460</v>
      </c>
      <c r="D610" s="101">
        <f>SUM(D594:D609)</f>
        <v>2401483.46</v>
      </c>
      <c r="E610" s="97">
        <f>SUM(E594:E609)</f>
        <v>12189340</v>
      </c>
    </row>
    <row r="611" spans="1:8" ht="17.399999999999999">
      <c r="A611" s="536">
        <v>302</v>
      </c>
      <c r="B611" s="105" t="s">
        <v>614</v>
      </c>
      <c r="C611" s="267"/>
      <c r="D611" s="269"/>
      <c r="E611" s="267"/>
    </row>
    <row r="612" spans="1:8" ht="16.8" thickBot="1">
      <c r="A612" s="537"/>
      <c r="B612" s="106" t="s">
        <v>376</v>
      </c>
      <c r="C612" s="268"/>
      <c r="D612" s="270"/>
      <c r="E612" s="268"/>
    </row>
    <row r="613" spans="1:8" ht="17.399999999999999">
      <c r="A613" s="433" t="s">
        <v>141</v>
      </c>
      <c r="B613" s="39" t="s">
        <v>614</v>
      </c>
      <c r="C613" s="473">
        <v>200000</v>
      </c>
      <c r="D613" s="530">
        <f>'[3]shedul 3'!$M$138</f>
        <v>110326</v>
      </c>
      <c r="E613" s="540">
        <v>200000</v>
      </c>
    </row>
    <row r="614" spans="1:8" ht="16.8" thickBot="1">
      <c r="A614" s="460"/>
      <c r="B614" s="59" t="s">
        <v>328</v>
      </c>
      <c r="C614" s="473"/>
      <c r="D614" s="530"/>
      <c r="E614" s="540"/>
    </row>
    <row r="615" spans="1:8" ht="19.2" thickBot="1">
      <c r="A615" s="98"/>
      <c r="B615" s="96" t="s">
        <v>528</v>
      </c>
      <c r="C615" s="97">
        <f>C613</f>
        <v>200000</v>
      </c>
      <c r="D615" s="101">
        <f>D613</f>
        <v>110326</v>
      </c>
      <c r="E615" s="97">
        <f>E613</f>
        <v>200000</v>
      </c>
    </row>
    <row r="616" spans="1:8" ht="18" thickBot="1">
      <c r="A616" s="19"/>
      <c r="B616" s="20"/>
      <c r="C616" s="21"/>
      <c r="D616" s="21"/>
      <c r="E616" s="21"/>
    </row>
    <row r="617" spans="1:8" ht="60" customHeight="1">
      <c r="A617" s="428" t="s">
        <v>45</v>
      </c>
      <c r="B617" s="477"/>
      <c r="C617" s="11" t="s">
        <v>826</v>
      </c>
      <c r="D617" s="11" t="s">
        <v>846</v>
      </c>
      <c r="E617" s="11" t="s">
        <v>843</v>
      </c>
    </row>
    <row r="618" spans="1:8" ht="16.8" thickBot="1">
      <c r="A618" s="474" t="s">
        <v>325</v>
      </c>
      <c r="B618" s="475"/>
      <c r="C618" s="60" t="s">
        <v>828</v>
      </c>
      <c r="D618" s="60" t="s">
        <v>833</v>
      </c>
      <c r="E618" s="60" t="s">
        <v>844</v>
      </c>
    </row>
    <row r="619" spans="1:8" ht="17.399999999999999">
      <c r="A619" s="536">
        <v>303</v>
      </c>
      <c r="B619" s="105" t="s">
        <v>618</v>
      </c>
      <c r="C619" s="267"/>
      <c r="D619" s="267"/>
      <c r="E619" s="267"/>
    </row>
    <row r="620" spans="1:8" ht="15" customHeight="1" thickBot="1">
      <c r="A620" s="537"/>
      <c r="B620" s="106" t="s">
        <v>377</v>
      </c>
      <c r="C620" s="268"/>
      <c r="D620" s="268"/>
      <c r="E620" s="268"/>
    </row>
    <row r="621" spans="1:8" ht="17.399999999999999">
      <c r="A621" s="433" t="s">
        <v>142</v>
      </c>
      <c r="B621" s="77" t="s">
        <v>616</v>
      </c>
      <c r="C621" s="435">
        <v>250000</v>
      </c>
      <c r="D621" s="435">
        <f>'[3]shedul 3'!$N$138</f>
        <v>62504</v>
      </c>
      <c r="E621" s="435">
        <v>200000</v>
      </c>
    </row>
    <row r="622" spans="1:8" ht="16.2">
      <c r="A622" s="472"/>
      <c r="B622" s="65" t="s">
        <v>378</v>
      </c>
      <c r="C622" s="559"/>
      <c r="D622" s="559"/>
      <c r="E622" s="559"/>
      <c r="H622" s="40"/>
    </row>
    <row r="623" spans="1:8" ht="17.399999999999999">
      <c r="A623" s="472" t="s">
        <v>434</v>
      </c>
      <c r="B623" s="32" t="s">
        <v>617</v>
      </c>
      <c r="C623" s="559">
        <v>25000</v>
      </c>
      <c r="D623" s="559">
        <f>'[3]shedul 3'!$O$138</f>
        <v>1350</v>
      </c>
      <c r="E623" s="559">
        <v>30000</v>
      </c>
      <c r="H623" s="40"/>
    </row>
    <row r="624" spans="1:8" ht="16.8" thickBot="1">
      <c r="A624" s="460"/>
      <c r="B624" s="59" t="s">
        <v>379</v>
      </c>
      <c r="C624" s="462"/>
      <c r="D624" s="462"/>
      <c r="E624" s="462"/>
      <c r="H624" s="40"/>
    </row>
    <row r="625" spans="1:8" ht="19.2" thickBot="1">
      <c r="A625" s="98"/>
      <c r="B625" s="166" t="s">
        <v>528</v>
      </c>
      <c r="C625" s="97">
        <f>C621+C623</f>
        <v>275000</v>
      </c>
      <c r="D625" s="97">
        <f>D621+D623</f>
        <v>63854</v>
      </c>
      <c r="E625" s="97">
        <f>E621+E623</f>
        <v>230000</v>
      </c>
      <c r="H625" s="40"/>
    </row>
    <row r="626" spans="1:8" ht="34.799999999999997">
      <c r="A626" s="536">
        <v>304</v>
      </c>
      <c r="B626" s="105" t="s">
        <v>619</v>
      </c>
      <c r="C626" s="267"/>
      <c r="D626" s="267"/>
      <c r="E626" s="267"/>
      <c r="H626" s="40"/>
    </row>
    <row r="627" spans="1:8" ht="15" thickBot="1">
      <c r="A627" s="537"/>
      <c r="B627" s="160" t="s">
        <v>380</v>
      </c>
      <c r="C627" s="268"/>
      <c r="D627" s="268"/>
      <c r="E627" s="268"/>
      <c r="H627" s="40"/>
    </row>
    <row r="628" spans="1:8" ht="16.8">
      <c r="A628" s="433" t="s">
        <v>143</v>
      </c>
      <c r="B628" s="151" t="s">
        <v>662</v>
      </c>
      <c r="C628" s="473">
        <v>0</v>
      </c>
      <c r="D628" s="473">
        <f>'[3]shedul 3'!$P$138</f>
        <v>0</v>
      </c>
      <c r="E628" s="473">
        <v>0</v>
      </c>
    </row>
    <row r="629" spans="1:8" ht="16.2">
      <c r="A629" s="472"/>
      <c r="B629" s="52" t="s">
        <v>359</v>
      </c>
      <c r="C629" s="435"/>
      <c r="D629" s="435"/>
      <c r="E629" s="435"/>
    </row>
    <row r="630" spans="1:8" ht="43.2" customHeight="1">
      <c r="A630" s="472" t="s">
        <v>144</v>
      </c>
      <c r="B630" s="149" t="s">
        <v>816</v>
      </c>
      <c r="C630" s="462">
        <v>0</v>
      </c>
      <c r="D630" s="462">
        <f>'[3]shedul 3'!$Q$138</f>
        <v>941349</v>
      </c>
      <c r="E630" s="462">
        <v>0</v>
      </c>
      <c r="F630" s="10">
        <v>1750000</v>
      </c>
    </row>
    <row r="631" spans="1:8" ht="27.6" customHeight="1">
      <c r="A631" s="472"/>
      <c r="B631" s="53" t="s">
        <v>818</v>
      </c>
      <c r="C631" s="435"/>
      <c r="D631" s="435"/>
      <c r="E631" s="435"/>
    </row>
    <row r="632" spans="1:8" ht="37.200000000000003">
      <c r="A632" s="472" t="s">
        <v>145</v>
      </c>
      <c r="B632" s="149" t="s">
        <v>663</v>
      </c>
      <c r="C632" s="462">
        <v>500000</v>
      </c>
      <c r="D632" s="462">
        <f>'[3]shedul 3'!$R$138</f>
        <v>0</v>
      </c>
      <c r="E632" s="462">
        <v>100000</v>
      </c>
    </row>
    <row r="633" spans="1:8" ht="32.4">
      <c r="A633" s="472"/>
      <c r="B633" s="52" t="s">
        <v>499</v>
      </c>
      <c r="C633" s="435"/>
      <c r="D633" s="435"/>
      <c r="E633" s="435"/>
    </row>
    <row r="634" spans="1:8" ht="16.2">
      <c r="A634" s="472" t="s">
        <v>146</v>
      </c>
      <c r="B634" s="150" t="s">
        <v>619</v>
      </c>
      <c r="C634" s="473">
        <v>100000</v>
      </c>
      <c r="D634" s="540">
        <f>'[3]shedul 3'!$S$138</f>
        <v>44512</v>
      </c>
      <c r="E634" s="473">
        <v>100000</v>
      </c>
    </row>
    <row r="635" spans="1:8" ht="16.2">
      <c r="A635" s="472"/>
      <c r="B635" s="52" t="s">
        <v>383</v>
      </c>
      <c r="C635" s="435"/>
      <c r="D635" s="469"/>
      <c r="E635" s="435"/>
    </row>
    <row r="636" spans="1:8" ht="18.600000000000001">
      <c r="A636" s="472" t="s">
        <v>147</v>
      </c>
      <c r="B636" s="149" t="s">
        <v>864</v>
      </c>
      <c r="C636" s="462">
        <v>100000</v>
      </c>
      <c r="D636" s="462">
        <f>'[3]shedul 3'!$T$138</f>
        <v>4580</v>
      </c>
      <c r="E636" s="470">
        <v>50000</v>
      </c>
    </row>
    <row r="637" spans="1:8" ht="16.8" thickBot="1">
      <c r="A637" s="460"/>
      <c r="B637" s="52" t="s">
        <v>346</v>
      </c>
      <c r="C637" s="473"/>
      <c r="D637" s="473"/>
      <c r="E637" s="540"/>
    </row>
    <row r="638" spans="1:8" ht="19.2" thickBot="1">
      <c r="A638" s="98"/>
      <c r="B638" s="166" t="s">
        <v>528</v>
      </c>
      <c r="C638" s="97">
        <f>SUM(C628:C637)</f>
        <v>700000</v>
      </c>
      <c r="D638" s="97">
        <f>SUM(D628:D637)</f>
        <v>990441</v>
      </c>
      <c r="E638" s="97">
        <f>SUM(E628:E637)</f>
        <v>250000</v>
      </c>
    </row>
    <row r="639" spans="1:8" ht="28.2" customHeight="1">
      <c r="A639" s="536">
        <v>305</v>
      </c>
      <c r="B639" s="105" t="s">
        <v>623</v>
      </c>
      <c r="C639" s="267"/>
      <c r="D639" s="267"/>
      <c r="E639" s="267"/>
    </row>
    <row r="640" spans="1:8" ht="31.95" customHeight="1" thickBot="1">
      <c r="A640" s="537"/>
      <c r="B640" s="135" t="s">
        <v>335</v>
      </c>
      <c r="C640" s="268"/>
      <c r="D640" s="268"/>
      <c r="E640" s="268"/>
    </row>
    <row r="641" spans="1:5" ht="18.600000000000001">
      <c r="A641" s="485" t="s">
        <v>148</v>
      </c>
      <c r="B641" s="204" t="s">
        <v>650</v>
      </c>
      <c r="C641" s="434">
        <v>150000</v>
      </c>
      <c r="D641" s="434">
        <f>'[3]shedul 3'!$U$138</f>
        <v>35075</v>
      </c>
      <c r="E641" s="434">
        <v>100000</v>
      </c>
    </row>
    <row r="642" spans="1:5" ht="16.2">
      <c r="A642" s="558"/>
      <c r="B642" s="205" t="s">
        <v>336</v>
      </c>
      <c r="C642" s="435"/>
      <c r="D642" s="435"/>
      <c r="E642" s="435"/>
    </row>
    <row r="643" spans="1:5" ht="17.399999999999999">
      <c r="A643" s="558" t="s">
        <v>149</v>
      </c>
      <c r="B643" s="14" t="s">
        <v>665</v>
      </c>
      <c r="C643" s="462">
        <v>0</v>
      </c>
      <c r="D643" s="462">
        <f>0</f>
        <v>0</v>
      </c>
      <c r="E643" s="462">
        <v>0</v>
      </c>
    </row>
    <row r="644" spans="1:5" ht="16.2">
      <c r="A644" s="558"/>
      <c r="B644" s="206" t="s">
        <v>342</v>
      </c>
      <c r="C644" s="435"/>
      <c r="D644" s="435"/>
      <c r="E644" s="435"/>
    </row>
    <row r="645" spans="1:5" ht="17.399999999999999">
      <c r="A645" s="558" t="s">
        <v>150</v>
      </c>
      <c r="B645" s="207" t="s">
        <v>666</v>
      </c>
      <c r="C645" s="473">
        <v>0</v>
      </c>
      <c r="D645" s="473">
        <v>0</v>
      </c>
      <c r="E645" s="473">
        <v>0</v>
      </c>
    </row>
    <row r="646" spans="1:5" ht="16.2">
      <c r="A646" s="558"/>
      <c r="B646" s="208" t="s">
        <v>343</v>
      </c>
      <c r="C646" s="435"/>
      <c r="D646" s="435"/>
      <c r="E646" s="435"/>
    </row>
    <row r="647" spans="1:5" ht="17.399999999999999">
      <c r="A647" s="558" t="s">
        <v>151</v>
      </c>
      <c r="B647" s="14" t="s">
        <v>451</v>
      </c>
      <c r="C647" s="462">
        <v>50000</v>
      </c>
      <c r="D647" s="462">
        <v>0</v>
      </c>
      <c r="E647" s="462">
        <v>500000</v>
      </c>
    </row>
    <row r="648" spans="1:5" ht="16.8" thickBot="1">
      <c r="A648" s="478"/>
      <c r="B648" s="208" t="s">
        <v>346</v>
      </c>
      <c r="C648" s="473"/>
      <c r="D648" s="473"/>
      <c r="E648" s="473"/>
    </row>
    <row r="649" spans="1:5" ht="19.2" thickBot="1">
      <c r="A649" s="203"/>
      <c r="B649" s="99" t="s">
        <v>528</v>
      </c>
      <c r="C649" s="97">
        <f>SUM(C641:C648)</f>
        <v>200000</v>
      </c>
      <c r="D649" s="97">
        <f>SUM(D641:D648)</f>
        <v>35075</v>
      </c>
      <c r="E649" s="97">
        <f>SUM(E641:E648)</f>
        <v>600000</v>
      </c>
    </row>
    <row r="650" spans="1:5" ht="67.95" customHeight="1">
      <c r="A650" s="428" t="s">
        <v>599</v>
      </c>
      <c r="B650" s="429"/>
      <c r="C650" s="11" t="s">
        <v>826</v>
      </c>
      <c r="D650" s="11" t="s">
        <v>846</v>
      </c>
      <c r="E650" s="11" t="s">
        <v>843</v>
      </c>
    </row>
    <row r="651" spans="1:5" ht="16.8" thickBot="1">
      <c r="A651" s="430" t="s">
        <v>325</v>
      </c>
      <c r="B651" s="431"/>
      <c r="C651" s="60" t="s">
        <v>828</v>
      </c>
      <c r="D651" s="60" t="s">
        <v>833</v>
      </c>
      <c r="E651" s="60" t="s">
        <v>844</v>
      </c>
    </row>
    <row r="652" spans="1:5" ht="15.6">
      <c r="A652" s="536">
        <v>308</v>
      </c>
      <c r="B652" s="158" t="s">
        <v>475</v>
      </c>
      <c r="C652" s="118"/>
      <c r="D652" s="267"/>
      <c r="E652" s="118"/>
    </row>
    <row r="653" spans="1:5" ht="16.8" thickBot="1">
      <c r="A653" s="537"/>
      <c r="B653" s="106" t="s">
        <v>388</v>
      </c>
      <c r="C653" s="119"/>
      <c r="D653" s="268"/>
      <c r="E653" s="119"/>
    </row>
    <row r="654" spans="1:5" ht="17.399999999999999">
      <c r="A654" s="433" t="s">
        <v>152</v>
      </c>
      <c r="B654" s="290" t="s">
        <v>658</v>
      </c>
      <c r="C654" s="555">
        <v>0</v>
      </c>
      <c r="D654" s="473"/>
      <c r="E654" s="555">
        <v>0</v>
      </c>
    </row>
    <row r="655" spans="1:5" ht="23.25" customHeight="1" thickBot="1">
      <c r="A655" s="460"/>
      <c r="B655" s="291" t="s">
        <v>368</v>
      </c>
      <c r="C655" s="555"/>
      <c r="D655" s="473"/>
      <c r="E655" s="555"/>
    </row>
    <row r="656" spans="1:5" ht="26.25" customHeight="1" thickBot="1">
      <c r="A656" s="98"/>
      <c r="B656" s="96" t="s">
        <v>528</v>
      </c>
      <c r="C656" s="97">
        <f>C654</f>
        <v>0</v>
      </c>
      <c r="D656" s="101">
        <f>D654</f>
        <v>0</v>
      </c>
      <c r="E656" s="97">
        <f>E654</f>
        <v>0</v>
      </c>
    </row>
    <row r="657" spans="1:5" ht="17.399999999999999">
      <c r="A657" s="19"/>
      <c r="B657" s="20"/>
      <c r="C657" s="84"/>
      <c r="D657" s="84"/>
      <c r="E657" s="84"/>
    </row>
    <row r="658" spans="1:5" ht="19.2">
      <c r="A658" s="519"/>
      <c r="B658" s="175" t="s">
        <v>576</v>
      </c>
      <c r="C658" s="556">
        <f>C656+C649+C638+C625+C615+C610</f>
        <v>12153460</v>
      </c>
      <c r="D658" s="556">
        <f>D656+D649+D638+D625+D615+D610</f>
        <v>3601179.46</v>
      </c>
      <c r="E658" s="556">
        <f>E656+E649+E638+E625+E615+E610</f>
        <v>13469340</v>
      </c>
    </row>
    <row r="659" spans="1:5" ht="18.600000000000001" thickBot="1">
      <c r="A659" s="548"/>
      <c r="B659" s="169" t="s">
        <v>369</v>
      </c>
      <c r="C659" s="557"/>
      <c r="D659" s="557"/>
      <c r="E659" s="557"/>
    </row>
    <row r="660" spans="1:5" ht="13.8" thickTop="1"/>
    <row r="695" spans="1:5" ht="13.8" thickBot="1"/>
    <row r="696" spans="1:5" ht="25.5" customHeight="1">
      <c r="A696" s="495" t="s">
        <v>520</v>
      </c>
      <c r="B696" s="496"/>
      <c r="C696" s="496"/>
      <c r="D696" s="496"/>
      <c r="E696" s="497"/>
    </row>
    <row r="697" spans="1:5" ht="22.95" customHeight="1">
      <c r="A697" s="498" t="s">
        <v>280</v>
      </c>
      <c r="B697" s="499"/>
      <c r="C697" s="499"/>
      <c r="D697" s="499"/>
      <c r="E697" s="500"/>
    </row>
    <row r="698" spans="1:5" ht="18.600000000000001" customHeight="1">
      <c r="A698" s="442" t="s">
        <v>845</v>
      </c>
      <c r="B698" s="443"/>
      <c r="C698" s="443"/>
      <c r="D698" s="443"/>
      <c r="E698" s="444"/>
    </row>
    <row r="699" spans="1:5" ht="16.2" customHeight="1">
      <c r="A699" s="545">
        <v>4</v>
      </c>
      <c r="B699" s="546"/>
      <c r="C699" s="546"/>
      <c r="D699" s="546"/>
      <c r="E699" s="547"/>
    </row>
    <row r="700" spans="1:5" ht="16.95" customHeight="1">
      <c r="A700" s="451" t="s">
        <v>153</v>
      </c>
      <c r="B700" s="452"/>
      <c r="C700" s="452"/>
      <c r="D700" s="452"/>
      <c r="E700" s="453"/>
    </row>
    <row r="701" spans="1:5" ht="16.8" thickBot="1">
      <c r="A701" s="425" t="s">
        <v>254</v>
      </c>
      <c r="B701" s="426"/>
      <c r="C701" s="426"/>
      <c r="D701" s="426"/>
      <c r="E701" s="427"/>
    </row>
    <row r="702" spans="1:5" ht="64.2" customHeight="1">
      <c r="A702" s="428" t="s">
        <v>599</v>
      </c>
      <c r="B702" s="429"/>
      <c r="C702" s="11" t="s">
        <v>826</v>
      </c>
      <c r="D702" s="11" t="s">
        <v>846</v>
      </c>
      <c r="E702" s="11" t="s">
        <v>843</v>
      </c>
    </row>
    <row r="703" spans="1:5" ht="16.8" thickBot="1">
      <c r="A703" s="474" t="s">
        <v>325</v>
      </c>
      <c r="B703" s="431"/>
      <c r="C703" s="60" t="s">
        <v>828</v>
      </c>
      <c r="D703" s="60" t="s">
        <v>833</v>
      </c>
      <c r="E703" s="60" t="s">
        <v>844</v>
      </c>
    </row>
    <row r="704" spans="1:5" ht="17.399999999999999">
      <c r="A704" s="536">
        <v>401</v>
      </c>
      <c r="B704" s="105" t="s">
        <v>620</v>
      </c>
      <c r="C704" s="267"/>
      <c r="D704" s="269"/>
      <c r="E704" s="267"/>
    </row>
    <row r="705" spans="1:6" ht="16.8" thickBot="1">
      <c r="A705" s="537"/>
      <c r="B705" s="106" t="s">
        <v>322</v>
      </c>
      <c r="C705" s="268"/>
      <c r="D705" s="270"/>
      <c r="E705" s="268"/>
    </row>
    <row r="706" spans="1:6" ht="17.399999999999999">
      <c r="A706" s="433" t="s">
        <v>154</v>
      </c>
      <c r="B706" s="39" t="s">
        <v>600</v>
      </c>
      <c r="C706" s="473">
        <v>291000</v>
      </c>
      <c r="D706" s="530">
        <f>'[3]shedul 4'!$C$78</f>
        <v>0</v>
      </c>
      <c r="E706" s="540">
        <v>291000</v>
      </c>
    </row>
    <row r="707" spans="1:6" ht="16.2">
      <c r="A707" s="472"/>
      <c r="B707" s="53" t="s">
        <v>266</v>
      </c>
      <c r="C707" s="435"/>
      <c r="D707" s="539"/>
      <c r="E707" s="469"/>
    </row>
    <row r="708" spans="1:6" ht="39.6" customHeight="1">
      <c r="A708" s="472" t="s">
        <v>155</v>
      </c>
      <c r="B708" s="16" t="s">
        <v>668</v>
      </c>
      <c r="C708" s="462">
        <v>0</v>
      </c>
      <c r="D708" s="535"/>
      <c r="E708" s="462">
        <v>0</v>
      </c>
    </row>
    <row r="709" spans="1:6" ht="48.6">
      <c r="A709" s="472"/>
      <c r="B709" s="53" t="s">
        <v>371</v>
      </c>
      <c r="C709" s="435"/>
      <c r="D709" s="539"/>
      <c r="E709" s="435"/>
    </row>
    <row r="710" spans="1:6" ht="17.399999999999999">
      <c r="A710" s="472" t="s">
        <v>156</v>
      </c>
      <c r="B710" s="16" t="s">
        <v>603</v>
      </c>
      <c r="C710" s="462">
        <v>93600</v>
      </c>
      <c r="D710" s="535">
        <f>'[3]shedul 4'!$D$78</f>
        <v>0</v>
      </c>
      <c r="E710" s="470">
        <v>93600</v>
      </c>
    </row>
    <row r="711" spans="1:6" ht="16.2">
      <c r="A711" s="472"/>
      <c r="B711" s="53" t="s">
        <v>372</v>
      </c>
      <c r="C711" s="435"/>
      <c r="D711" s="539"/>
      <c r="E711" s="469"/>
    </row>
    <row r="712" spans="1:6" ht="18">
      <c r="A712" s="472" t="s">
        <v>157</v>
      </c>
      <c r="B712" s="33" t="s">
        <v>604</v>
      </c>
      <c r="C712" s="462">
        <v>30000</v>
      </c>
      <c r="D712" s="535">
        <f>'[3]shedul 4'!$E$78</f>
        <v>0</v>
      </c>
      <c r="E712" s="470">
        <v>90000</v>
      </c>
    </row>
    <row r="713" spans="1:6" ht="16.2">
      <c r="A713" s="472"/>
      <c r="B713" s="53" t="s">
        <v>52</v>
      </c>
      <c r="C713" s="435"/>
      <c r="D713" s="539"/>
      <c r="E713" s="469"/>
      <c r="F713" s="257">
        <f>E712+E710+E706</f>
        <v>474600</v>
      </c>
    </row>
    <row r="714" spans="1:6" ht="17.399999999999999">
      <c r="A714" s="472" t="s">
        <v>158</v>
      </c>
      <c r="B714" s="16" t="s">
        <v>610</v>
      </c>
      <c r="C714" s="462">
        <v>75000</v>
      </c>
      <c r="D714" s="535">
        <f>'[3]shedul 4'!$G$78</f>
        <v>0</v>
      </c>
      <c r="E714" s="462">
        <v>25000</v>
      </c>
    </row>
    <row r="715" spans="1:6" ht="16.2">
      <c r="A715" s="472"/>
      <c r="B715" s="53" t="s">
        <v>375</v>
      </c>
      <c r="C715" s="435"/>
      <c r="D715" s="539"/>
      <c r="E715" s="435"/>
    </row>
    <row r="716" spans="1:6" ht="17.399999999999999">
      <c r="A716" s="472" t="s">
        <v>159</v>
      </c>
      <c r="B716" s="16" t="s">
        <v>451</v>
      </c>
      <c r="C716" s="462">
        <v>50000</v>
      </c>
      <c r="D716" s="535">
        <f>'[3]shedul 4'!$F$78</f>
        <v>0</v>
      </c>
      <c r="E716" s="462">
        <v>50000</v>
      </c>
    </row>
    <row r="717" spans="1:6" ht="16.8" thickBot="1">
      <c r="A717" s="460"/>
      <c r="B717" s="59" t="s">
        <v>346</v>
      </c>
      <c r="C717" s="473"/>
      <c r="D717" s="530"/>
      <c r="E717" s="473"/>
    </row>
    <row r="718" spans="1:6" ht="19.2" thickBot="1">
      <c r="A718" s="98"/>
      <c r="B718" s="96" t="s">
        <v>528</v>
      </c>
      <c r="C718" s="97">
        <f>SUM(C706:C717)</f>
        <v>539600</v>
      </c>
      <c r="D718" s="101">
        <f>SUM(D706:D717)</f>
        <v>0</v>
      </c>
      <c r="E718" s="97">
        <f>SUM(E706:E717)</f>
        <v>549600</v>
      </c>
    </row>
    <row r="719" spans="1:6" ht="17.399999999999999">
      <c r="A719" s="536">
        <v>402</v>
      </c>
      <c r="B719" s="105" t="s">
        <v>614</v>
      </c>
      <c r="C719" s="267"/>
      <c r="D719" s="269"/>
      <c r="E719" s="267"/>
    </row>
    <row r="720" spans="1:6" ht="16.8" thickBot="1">
      <c r="A720" s="537"/>
      <c r="B720" s="106" t="s">
        <v>328</v>
      </c>
      <c r="C720" s="268"/>
      <c r="D720" s="270"/>
      <c r="E720" s="268"/>
    </row>
    <row r="721" spans="1:5" ht="17.399999999999999">
      <c r="A721" s="433" t="s">
        <v>160</v>
      </c>
      <c r="B721" s="39" t="s">
        <v>614</v>
      </c>
      <c r="C721" s="473">
        <v>20000</v>
      </c>
      <c r="D721" s="530">
        <f>'[3]shedul 4'!$H$78</f>
        <v>0</v>
      </c>
      <c r="E721" s="473">
        <v>20000</v>
      </c>
    </row>
    <row r="722" spans="1:5" ht="16.8" thickBot="1">
      <c r="A722" s="460"/>
      <c r="B722" s="59" t="s">
        <v>328</v>
      </c>
      <c r="C722" s="473"/>
      <c r="D722" s="530"/>
      <c r="E722" s="473"/>
    </row>
    <row r="723" spans="1:5" ht="19.2" thickBot="1">
      <c r="A723" s="98"/>
      <c r="B723" s="96" t="s">
        <v>528</v>
      </c>
      <c r="C723" s="97">
        <f>C721</f>
        <v>20000</v>
      </c>
      <c r="D723" s="101">
        <f>D721</f>
        <v>0</v>
      </c>
      <c r="E723" s="97">
        <f>E721</f>
        <v>20000</v>
      </c>
    </row>
    <row r="724" spans="1:5" ht="17.399999999999999">
      <c r="A724" s="552">
        <v>403</v>
      </c>
      <c r="B724" s="111" t="s">
        <v>66</v>
      </c>
      <c r="C724" s="271"/>
      <c r="D724" s="115"/>
      <c r="E724" s="271"/>
    </row>
    <row r="725" spans="1:5" ht="16.2">
      <c r="A725" s="550"/>
      <c r="B725" s="112" t="s">
        <v>377</v>
      </c>
      <c r="C725" s="271"/>
      <c r="D725" s="115"/>
      <c r="E725" s="271"/>
    </row>
    <row r="726" spans="1:5" ht="18">
      <c r="A726" s="472" t="s">
        <v>161</v>
      </c>
      <c r="B726" s="33" t="s">
        <v>669</v>
      </c>
      <c r="C726" s="462">
        <v>100000</v>
      </c>
      <c r="D726" s="535">
        <f>'[3]shedul 4'!$I$78</f>
        <v>25125</v>
      </c>
      <c r="E726" s="462">
        <v>100000</v>
      </c>
    </row>
    <row r="727" spans="1:5" ht="15">
      <c r="A727" s="472"/>
      <c r="B727" s="42" t="s">
        <v>386</v>
      </c>
      <c r="C727" s="435"/>
      <c r="D727" s="539"/>
      <c r="E727" s="435"/>
    </row>
    <row r="728" spans="1:5" ht="17.399999999999999">
      <c r="A728" s="472" t="s">
        <v>162</v>
      </c>
      <c r="B728" s="28" t="s">
        <v>670</v>
      </c>
      <c r="C728" s="462">
        <v>100000</v>
      </c>
      <c r="D728" s="535">
        <f>'[3]shedul 4'!$J$78</f>
        <v>0</v>
      </c>
      <c r="E728" s="462">
        <v>100000</v>
      </c>
    </row>
    <row r="729" spans="1:5" ht="16.8" thickBot="1">
      <c r="A729" s="553"/>
      <c r="B729" s="61" t="s">
        <v>387</v>
      </c>
      <c r="C729" s="463"/>
      <c r="D729" s="554"/>
      <c r="E729" s="463"/>
    </row>
    <row r="730" spans="1:5" ht="19.2" thickBot="1">
      <c r="A730" s="167"/>
      <c r="B730" s="99" t="s">
        <v>528</v>
      </c>
      <c r="C730" s="97">
        <f>C726+C728</f>
        <v>200000</v>
      </c>
      <c r="D730" s="101">
        <f>D726+D728</f>
        <v>25125</v>
      </c>
      <c r="E730" s="97">
        <f>E726+E728</f>
        <v>200000</v>
      </c>
    </row>
    <row r="731" spans="1:5" ht="31.2">
      <c r="A731" s="428" t="s">
        <v>599</v>
      </c>
      <c r="B731" s="429"/>
      <c r="C731" s="11" t="s">
        <v>826</v>
      </c>
      <c r="D731" s="11" t="s">
        <v>846</v>
      </c>
      <c r="E731" s="11" t="s">
        <v>843</v>
      </c>
    </row>
    <row r="732" spans="1:5" ht="16.8" thickBot="1">
      <c r="A732" s="474" t="s">
        <v>325</v>
      </c>
      <c r="B732" s="431"/>
      <c r="C732" s="60" t="s">
        <v>828</v>
      </c>
      <c r="D732" s="60" t="s">
        <v>833</v>
      </c>
      <c r="E732" s="60" t="s">
        <v>844</v>
      </c>
    </row>
    <row r="733" spans="1:5" ht="34.799999999999997">
      <c r="A733" s="536">
        <v>404</v>
      </c>
      <c r="B733" s="105" t="s">
        <v>619</v>
      </c>
      <c r="C733" s="267"/>
      <c r="D733" s="269"/>
      <c r="E733" s="267"/>
    </row>
    <row r="734" spans="1:5" ht="15" thickBot="1">
      <c r="A734" s="537"/>
      <c r="B734" s="160" t="s">
        <v>380</v>
      </c>
      <c r="C734" s="268"/>
      <c r="D734" s="270"/>
      <c r="E734" s="268"/>
    </row>
    <row r="735" spans="1:5" ht="17.399999999999999">
      <c r="A735" s="433" t="s">
        <v>163</v>
      </c>
      <c r="B735" s="92" t="s">
        <v>671</v>
      </c>
      <c r="C735" s="473">
        <v>0</v>
      </c>
      <c r="D735" s="530">
        <f>'[3]shedul 4'!$K$78</f>
        <v>0</v>
      </c>
      <c r="E735" s="473">
        <v>0</v>
      </c>
    </row>
    <row r="736" spans="1:5" ht="16.2">
      <c r="A736" s="472"/>
      <c r="B736" s="15" t="s">
        <v>381</v>
      </c>
      <c r="C736" s="435"/>
      <c r="D736" s="539"/>
      <c r="E736" s="435"/>
    </row>
    <row r="737" spans="1:5" ht="32.4">
      <c r="A737" s="472" t="s">
        <v>164</v>
      </c>
      <c r="B737" s="152" t="s">
        <v>622</v>
      </c>
      <c r="C737" s="462">
        <v>50000</v>
      </c>
      <c r="D737" s="551">
        <f>'[3]shedul 4'!$L$78</f>
        <v>1365</v>
      </c>
      <c r="E737" s="462">
        <v>50000</v>
      </c>
    </row>
    <row r="738" spans="1:5" ht="33" thickBot="1">
      <c r="A738" s="460"/>
      <c r="B738" s="82" t="s">
        <v>382</v>
      </c>
      <c r="C738" s="473"/>
      <c r="D738" s="549"/>
      <c r="E738" s="473"/>
    </row>
    <row r="739" spans="1:5" ht="19.2" thickBot="1">
      <c r="A739" s="98"/>
      <c r="B739" s="96" t="s">
        <v>528</v>
      </c>
      <c r="C739" s="97">
        <f>C735+C737</f>
        <v>50000</v>
      </c>
      <c r="D739" s="101">
        <f>D735+D737</f>
        <v>1365</v>
      </c>
      <c r="E739" s="97">
        <f>E735+E737</f>
        <v>50000</v>
      </c>
    </row>
    <row r="740" spans="1:5" ht="34.799999999999997">
      <c r="A740" s="536">
        <v>405</v>
      </c>
      <c r="B740" s="105" t="s">
        <v>623</v>
      </c>
      <c r="C740" s="267"/>
      <c r="D740" s="269"/>
      <c r="E740" s="267"/>
    </row>
    <row r="741" spans="1:5" ht="15" thickBot="1">
      <c r="A741" s="537"/>
      <c r="B741" s="160" t="s">
        <v>380</v>
      </c>
      <c r="C741" s="268"/>
      <c r="D741" s="270"/>
      <c r="E741" s="268"/>
    </row>
    <row r="742" spans="1:5" ht="18.600000000000001">
      <c r="A742" s="433" t="s">
        <v>165</v>
      </c>
      <c r="B742" s="141" t="s">
        <v>624</v>
      </c>
      <c r="C742" s="473">
        <v>20000</v>
      </c>
      <c r="D742" s="530">
        <f>'[3]shedul 4'!$M$78</f>
        <v>3000</v>
      </c>
      <c r="E742" s="473">
        <v>20000</v>
      </c>
    </row>
    <row r="743" spans="1:5" ht="16.2">
      <c r="A743" s="472"/>
      <c r="B743" s="91" t="s">
        <v>336</v>
      </c>
      <c r="C743" s="435"/>
      <c r="D743" s="539"/>
      <c r="E743" s="435"/>
    </row>
    <row r="744" spans="1:5" ht="17.399999999999999">
      <c r="A744" s="472" t="s">
        <v>166</v>
      </c>
      <c r="B744" s="34" t="s">
        <v>627</v>
      </c>
      <c r="C744" s="462">
        <v>0</v>
      </c>
      <c r="D744" s="535">
        <v>0</v>
      </c>
      <c r="E744" s="462">
        <v>0</v>
      </c>
    </row>
    <row r="745" spans="1:5" ht="16.8" thickBot="1">
      <c r="A745" s="460"/>
      <c r="B745" s="51" t="s">
        <v>338</v>
      </c>
      <c r="C745" s="473"/>
      <c r="D745" s="530"/>
      <c r="E745" s="473"/>
    </row>
    <row r="746" spans="1:5" ht="19.2" thickBot="1">
      <c r="A746" s="98"/>
      <c r="B746" s="96" t="s">
        <v>528</v>
      </c>
      <c r="C746" s="97">
        <f>C742+C744</f>
        <v>20000</v>
      </c>
      <c r="D746" s="101">
        <f>D742+D744</f>
        <v>3000</v>
      </c>
      <c r="E746" s="97">
        <f>E742+E744</f>
        <v>20000</v>
      </c>
    </row>
    <row r="747" spans="1:5" ht="15.6">
      <c r="A747" s="550">
        <v>408</v>
      </c>
      <c r="B747" s="161" t="s">
        <v>475</v>
      </c>
      <c r="C747" s="271"/>
      <c r="D747" s="115"/>
      <c r="E747" s="271"/>
    </row>
    <row r="748" spans="1:5" ht="16.2">
      <c r="A748" s="550"/>
      <c r="B748" s="112" t="s">
        <v>388</v>
      </c>
      <c r="C748" s="271"/>
      <c r="D748" s="115"/>
      <c r="E748" s="271"/>
    </row>
    <row r="749" spans="1:5" ht="17.399999999999999">
      <c r="A749" s="472" t="s">
        <v>167</v>
      </c>
      <c r="B749" s="80" t="s">
        <v>658</v>
      </c>
      <c r="C749" s="462">
        <v>0</v>
      </c>
      <c r="D749" s="535"/>
      <c r="E749" s="462">
        <v>0</v>
      </c>
    </row>
    <row r="750" spans="1:5" ht="16.8" thickBot="1">
      <c r="A750" s="460"/>
      <c r="B750" s="52" t="s">
        <v>389</v>
      </c>
      <c r="C750" s="473"/>
      <c r="D750" s="530"/>
      <c r="E750" s="473"/>
    </row>
    <row r="751" spans="1:5" ht="19.2" thickBot="1">
      <c r="A751" s="98"/>
      <c r="B751" s="96" t="s">
        <v>528</v>
      </c>
      <c r="C751" s="97">
        <f>C749</f>
        <v>0</v>
      </c>
      <c r="D751" s="101">
        <f>D749</f>
        <v>0</v>
      </c>
      <c r="E751" s="97">
        <f>E749</f>
        <v>0</v>
      </c>
    </row>
    <row r="752" spans="1:5" s="40" customFormat="1">
      <c r="A752" s="19"/>
      <c r="B752" s="19"/>
      <c r="C752" s="27"/>
      <c r="D752" s="27"/>
      <c r="E752" s="27"/>
    </row>
    <row r="753" spans="1:5" ht="19.2">
      <c r="A753" s="519"/>
      <c r="B753" s="175" t="s">
        <v>582</v>
      </c>
      <c r="C753" s="533">
        <f>C751+C746+C739+C730+C723+C718</f>
        <v>829600</v>
      </c>
      <c r="D753" s="533">
        <f>D751+D746+D739+D730+D723+D718</f>
        <v>29490</v>
      </c>
      <c r="E753" s="533">
        <f>E751+E746+E739+E730+E723+E718</f>
        <v>839600</v>
      </c>
    </row>
    <row r="754" spans="1:5" ht="18.600000000000001" thickBot="1">
      <c r="A754" s="548"/>
      <c r="B754" s="169" t="s">
        <v>390</v>
      </c>
      <c r="C754" s="534"/>
      <c r="D754" s="534"/>
      <c r="E754" s="534"/>
    </row>
    <row r="755" spans="1:5" ht="13.8" thickTop="1"/>
    <row r="767" spans="1:5" ht="17.399999999999999" customHeight="1"/>
    <row r="768" spans="1:5" ht="17.399999999999999" customHeight="1"/>
    <row r="769" spans="1:5" ht="17.399999999999999" customHeight="1"/>
    <row r="770" spans="1:5" ht="17.399999999999999" customHeight="1" thickBot="1"/>
    <row r="771" spans="1:5" ht="25.5" customHeight="1">
      <c r="A771" s="495" t="s">
        <v>520</v>
      </c>
      <c r="B771" s="496"/>
      <c r="C771" s="496"/>
      <c r="D771" s="496"/>
      <c r="E771" s="497"/>
    </row>
    <row r="772" spans="1:5" ht="27.75" customHeight="1">
      <c r="A772" s="498" t="s">
        <v>280</v>
      </c>
      <c r="B772" s="499"/>
      <c r="C772" s="499"/>
      <c r="D772" s="499"/>
      <c r="E772" s="500"/>
    </row>
    <row r="773" spans="1:5" ht="20.399999999999999">
      <c r="A773" s="442" t="s">
        <v>845</v>
      </c>
      <c r="B773" s="443"/>
      <c r="C773" s="443"/>
      <c r="D773" s="443"/>
      <c r="E773" s="444"/>
    </row>
    <row r="774" spans="1:5" ht="22.2">
      <c r="A774" s="545">
        <v>5</v>
      </c>
      <c r="B774" s="546"/>
      <c r="C774" s="546"/>
      <c r="D774" s="546"/>
      <c r="E774" s="547"/>
    </row>
    <row r="775" spans="1:5" ht="20.399999999999999">
      <c r="A775" s="451" t="s">
        <v>672</v>
      </c>
      <c r="B775" s="452"/>
      <c r="C775" s="452"/>
      <c r="D775" s="452"/>
      <c r="E775" s="453"/>
    </row>
    <row r="776" spans="1:5" ht="16.8" thickBot="1">
      <c r="A776" s="425" t="s">
        <v>391</v>
      </c>
      <c r="B776" s="426"/>
      <c r="C776" s="426"/>
      <c r="D776" s="426"/>
      <c r="E776" s="427"/>
    </row>
    <row r="777" spans="1:5" ht="31.2">
      <c r="A777" s="428" t="s">
        <v>599</v>
      </c>
      <c r="B777" s="429"/>
      <c r="C777" s="11" t="s">
        <v>826</v>
      </c>
      <c r="D777" s="11" t="s">
        <v>846</v>
      </c>
      <c r="E777" s="11" t="s">
        <v>843</v>
      </c>
    </row>
    <row r="778" spans="1:5" ht="16.8" thickBot="1">
      <c r="A778" s="474" t="s">
        <v>321</v>
      </c>
      <c r="B778" s="431"/>
      <c r="C778" s="60" t="s">
        <v>828</v>
      </c>
      <c r="D778" s="60" t="s">
        <v>833</v>
      </c>
      <c r="E778" s="60" t="s">
        <v>844</v>
      </c>
    </row>
    <row r="779" spans="1:5" ht="17.399999999999999">
      <c r="A779" s="536">
        <v>503</v>
      </c>
      <c r="B779" s="105" t="s">
        <v>618</v>
      </c>
      <c r="C779" s="267"/>
      <c r="D779" s="269"/>
      <c r="E779" s="267"/>
    </row>
    <row r="780" spans="1:5" ht="16.8" thickBot="1">
      <c r="A780" s="537"/>
      <c r="B780" s="162" t="s">
        <v>325</v>
      </c>
      <c r="C780" s="202"/>
      <c r="D780" s="201"/>
      <c r="E780" s="202"/>
    </row>
    <row r="781" spans="1:5" ht="17.399999999999999">
      <c r="A781" s="433" t="s">
        <v>168</v>
      </c>
      <c r="B781" s="39" t="s">
        <v>673</v>
      </c>
      <c r="C781" s="473">
        <v>300000</v>
      </c>
      <c r="D781" s="549">
        <f>'[3]shedul 5'!$C$113</f>
        <v>0</v>
      </c>
      <c r="E781" s="473">
        <v>150000</v>
      </c>
    </row>
    <row r="782" spans="1:5" ht="15.6" thickBot="1">
      <c r="A782" s="460"/>
      <c r="B782" s="46" t="s">
        <v>398</v>
      </c>
      <c r="C782" s="473"/>
      <c r="D782" s="549"/>
      <c r="E782" s="473"/>
    </row>
    <row r="783" spans="1:5" ht="19.2" thickBot="1">
      <c r="A783" s="98"/>
      <c r="B783" s="96" t="s">
        <v>528</v>
      </c>
      <c r="C783" s="97">
        <f>C781</f>
        <v>300000</v>
      </c>
      <c r="D783" s="101">
        <f>D781</f>
        <v>0</v>
      </c>
      <c r="E783" s="97">
        <f>E781</f>
        <v>150000</v>
      </c>
    </row>
    <row r="784" spans="1:5" ht="34.799999999999997">
      <c r="A784" s="536">
        <v>504</v>
      </c>
      <c r="B784" s="105" t="s">
        <v>619</v>
      </c>
      <c r="C784" s="267"/>
      <c r="D784" s="269"/>
      <c r="E784" s="267"/>
    </row>
    <row r="785" spans="1:5" ht="16.8" thickBot="1">
      <c r="A785" s="537"/>
      <c r="B785" s="106" t="s">
        <v>380</v>
      </c>
      <c r="C785" s="268"/>
      <c r="D785" s="270"/>
      <c r="E785" s="268"/>
    </row>
    <row r="786" spans="1:5" ht="40.200000000000003" customHeight="1">
      <c r="A786" s="433" t="s">
        <v>169</v>
      </c>
      <c r="B786" s="142" t="s">
        <v>622</v>
      </c>
      <c r="C786" s="473">
        <v>250000</v>
      </c>
      <c r="D786" s="530">
        <f>'[3]shedul 5'!$D$113</f>
        <v>26703</v>
      </c>
      <c r="E786" s="473">
        <v>250000</v>
      </c>
    </row>
    <row r="787" spans="1:5" ht="19.95" customHeight="1" thickBot="1">
      <c r="A787" s="460"/>
      <c r="B787" s="82" t="s">
        <v>382</v>
      </c>
      <c r="C787" s="473"/>
      <c r="D787" s="530"/>
      <c r="E787" s="473"/>
    </row>
    <row r="788" spans="1:5" ht="19.2" thickBot="1">
      <c r="A788" s="98"/>
      <c r="B788" s="96" t="s">
        <v>528</v>
      </c>
      <c r="C788" s="97">
        <f>C786</f>
        <v>250000</v>
      </c>
      <c r="D788" s="101">
        <f>D786</f>
        <v>26703</v>
      </c>
      <c r="E788" s="97">
        <f>E786</f>
        <v>250000</v>
      </c>
    </row>
    <row r="789" spans="1:5" ht="34.799999999999997">
      <c r="A789" s="536">
        <v>505</v>
      </c>
      <c r="B789" s="105" t="s">
        <v>623</v>
      </c>
      <c r="C789" s="267"/>
      <c r="D789" s="269"/>
      <c r="E789" s="267"/>
    </row>
    <row r="790" spans="1:5" ht="15" thickBot="1">
      <c r="A790" s="537"/>
      <c r="B790" s="160" t="s">
        <v>392</v>
      </c>
      <c r="C790" s="268"/>
      <c r="D790" s="270"/>
      <c r="E790" s="268"/>
    </row>
    <row r="791" spans="1:5" ht="17.399999999999999">
      <c r="A791" s="433" t="s">
        <v>170</v>
      </c>
      <c r="B791" s="88" t="s">
        <v>674</v>
      </c>
      <c r="C791" s="473">
        <v>20000</v>
      </c>
      <c r="D791" s="530">
        <f>'[3]shedul 5'!$E$113</f>
        <v>37010.949999999997</v>
      </c>
      <c r="E791" s="473">
        <v>50000</v>
      </c>
    </row>
    <row r="792" spans="1:5" ht="16.2">
      <c r="A792" s="472"/>
      <c r="B792" s="51" t="s">
        <v>393</v>
      </c>
      <c r="C792" s="435"/>
      <c r="D792" s="539"/>
      <c r="E792" s="435"/>
    </row>
    <row r="793" spans="1:5" ht="17.399999999999999">
      <c r="A793" s="472" t="s">
        <v>171</v>
      </c>
      <c r="B793" s="16" t="s">
        <v>628</v>
      </c>
      <c r="C793" s="462">
        <v>100000</v>
      </c>
      <c r="D793" s="535">
        <f>'[3]shedul 5'!$F$113</f>
        <v>64787.759999999995</v>
      </c>
      <c r="E793" s="462">
        <v>100000</v>
      </c>
    </row>
    <row r="794" spans="1:5" ht="16.2">
      <c r="A794" s="472"/>
      <c r="B794" s="53" t="s">
        <v>394</v>
      </c>
      <c r="C794" s="435"/>
      <c r="D794" s="539"/>
      <c r="E794" s="435"/>
    </row>
    <row r="795" spans="1:5" ht="17.399999999999999">
      <c r="A795" s="472" t="s">
        <v>172</v>
      </c>
      <c r="B795" s="90" t="s">
        <v>750</v>
      </c>
      <c r="C795" s="462">
        <v>500000</v>
      </c>
      <c r="D795" s="535">
        <f>'[3]shedul 5'!$G$113</f>
        <v>236385</v>
      </c>
      <c r="E795" s="462">
        <v>500000</v>
      </c>
    </row>
    <row r="796" spans="1:5" ht="16.2">
      <c r="A796" s="472"/>
      <c r="B796" s="52" t="s">
        <v>395</v>
      </c>
      <c r="C796" s="435"/>
      <c r="D796" s="539"/>
      <c r="E796" s="435"/>
    </row>
    <row r="797" spans="1:5" ht="17.399999999999999">
      <c r="A797" s="472" t="s">
        <v>173</v>
      </c>
      <c r="B797" s="16" t="s">
        <v>675</v>
      </c>
      <c r="C797" s="462">
        <v>100000</v>
      </c>
      <c r="D797" s="535">
        <f>'[3]shedul 5'!$H$113</f>
        <v>27070</v>
      </c>
      <c r="E797" s="462">
        <v>100000</v>
      </c>
    </row>
    <row r="798" spans="1:5" ht="32.4">
      <c r="A798" s="472"/>
      <c r="B798" s="53" t="s">
        <v>396</v>
      </c>
      <c r="C798" s="435"/>
      <c r="D798" s="539"/>
      <c r="E798" s="435"/>
    </row>
    <row r="799" spans="1:5" ht="17.399999999999999">
      <c r="A799" s="472" t="s">
        <v>174</v>
      </c>
      <c r="B799" s="16" t="s">
        <v>451</v>
      </c>
      <c r="C799" s="462">
        <v>50000</v>
      </c>
      <c r="D799" s="535">
        <f>'[3]shedul 5'!$I$113</f>
        <v>13165</v>
      </c>
      <c r="E799" s="462">
        <v>50000</v>
      </c>
    </row>
    <row r="800" spans="1:5" ht="16.8" thickBot="1">
      <c r="A800" s="460"/>
      <c r="B800" s="59" t="s">
        <v>346</v>
      </c>
      <c r="C800" s="473"/>
      <c r="D800" s="530"/>
      <c r="E800" s="473"/>
    </row>
    <row r="801" spans="1:5" ht="25.2" customHeight="1" thickBot="1">
      <c r="A801" s="98"/>
      <c r="B801" s="96" t="s">
        <v>528</v>
      </c>
      <c r="C801" s="97">
        <f>SUM(C791:C800)</f>
        <v>770000</v>
      </c>
      <c r="D801" s="101">
        <f>SUM(D791:D800)</f>
        <v>378418.70999999996</v>
      </c>
      <c r="E801" s="97">
        <f>SUM(E791:E800)</f>
        <v>800000</v>
      </c>
    </row>
    <row r="802" spans="1:5" ht="17.399999999999999">
      <c r="A802" s="19"/>
      <c r="B802" s="20"/>
      <c r="C802" s="21"/>
      <c r="D802" s="21"/>
      <c r="E802" s="21"/>
    </row>
    <row r="803" spans="1:5" ht="18" thickBot="1">
      <c r="A803" s="19"/>
      <c r="B803" s="20"/>
      <c r="C803" s="21"/>
      <c r="D803" s="21"/>
      <c r="E803" s="21"/>
    </row>
    <row r="804" spans="1:5" ht="58.2" customHeight="1">
      <c r="A804" s="428" t="s">
        <v>599</v>
      </c>
      <c r="B804" s="429"/>
      <c r="C804" s="11" t="s">
        <v>826</v>
      </c>
      <c r="D804" s="11" t="s">
        <v>846</v>
      </c>
      <c r="E804" s="11" t="s">
        <v>843</v>
      </c>
    </row>
    <row r="805" spans="1:5" ht="23.4" customHeight="1" thickBot="1">
      <c r="A805" s="430" t="s">
        <v>325</v>
      </c>
      <c r="B805" s="431"/>
      <c r="C805" s="60" t="s">
        <v>828</v>
      </c>
      <c r="D805" s="60" t="s">
        <v>833</v>
      </c>
      <c r="E805" s="60" t="s">
        <v>844</v>
      </c>
    </row>
    <row r="806" spans="1:5" ht="17.399999999999999">
      <c r="A806" s="536">
        <v>506</v>
      </c>
      <c r="B806" s="105" t="s">
        <v>635</v>
      </c>
      <c r="C806" s="267"/>
      <c r="D806" s="269"/>
      <c r="E806" s="267"/>
    </row>
    <row r="807" spans="1:5" ht="16.8" thickBot="1">
      <c r="A807" s="537"/>
      <c r="B807" s="106" t="s">
        <v>271</v>
      </c>
      <c r="C807" s="268"/>
      <c r="D807" s="270"/>
      <c r="E807" s="268"/>
    </row>
    <row r="808" spans="1:5" ht="18">
      <c r="A808" s="433" t="s">
        <v>175</v>
      </c>
      <c r="B808" s="153" t="s">
        <v>676</v>
      </c>
      <c r="C808" s="473">
        <v>0</v>
      </c>
      <c r="D808" s="530"/>
      <c r="E808" s="473">
        <v>0</v>
      </c>
    </row>
    <row r="809" spans="1:5" ht="15.6" thickBot="1">
      <c r="A809" s="460"/>
      <c r="B809" s="41" t="s">
        <v>176</v>
      </c>
      <c r="C809" s="473"/>
      <c r="D809" s="530"/>
      <c r="E809" s="473"/>
    </row>
    <row r="810" spans="1:5" ht="19.2" thickBot="1">
      <c r="A810" s="98"/>
      <c r="B810" s="96" t="s">
        <v>528</v>
      </c>
      <c r="C810" s="101">
        <f>C808</f>
        <v>0</v>
      </c>
      <c r="D810" s="101">
        <f>D808</f>
        <v>0</v>
      </c>
      <c r="E810" s="101">
        <f>E808</f>
        <v>0</v>
      </c>
    </row>
    <row r="811" spans="1:5" ht="17.399999999999999">
      <c r="A811" s="19"/>
      <c r="B811" s="20"/>
      <c r="C811" s="21"/>
      <c r="D811" s="21"/>
      <c r="E811" s="21"/>
    </row>
    <row r="812" spans="1:5" ht="27" customHeight="1">
      <c r="A812" s="519"/>
      <c r="B812" s="174" t="s">
        <v>677</v>
      </c>
      <c r="C812" s="533">
        <f>C810+C801+C788+C783</f>
        <v>1320000</v>
      </c>
      <c r="D812" s="533">
        <f>D810+D801+D788+D783</f>
        <v>405121.70999999996</v>
      </c>
      <c r="E812" s="533">
        <f>E810+E801+E788+E783</f>
        <v>1200000</v>
      </c>
    </row>
    <row r="813" spans="1:5" ht="18.600000000000001" thickBot="1">
      <c r="A813" s="548"/>
      <c r="B813" s="171" t="s">
        <v>809</v>
      </c>
      <c r="C813" s="534"/>
      <c r="D813" s="534"/>
      <c r="E813" s="534"/>
    </row>
    <row r="814" spans="1:5" ht="13.8" thickTop="1"/>
    <row r="850" spans="1:5" ht="13.8" thickBot="1"/>
    <row r="851" spans="1:5" ht="29.25" customHeight="1">
      <c r="A851" s="495" t="s">
        <v>520</v>
      </c>
      <c r="B851" s="496"/>
      <c r="C851" s="496"/>
      <c r="D851" s="496"/>
      <c r="E851" s="497"/>
    </row>
    <row r="852" spans="1:5" ht="25.95" customHeight="1">
      <c r="A852" s="498" t="s">
        <v>280</v>
      </c>
      <c r="B852" s="499"/>
      <c r="C852" s="499"/>
      <c r="D852" s="499"/>
      <c r="E852" s="500"/>
    </row>
    <row r="853" spans="1:5" ht="20.399999999999999">
      <c r="A853" s="442" t="s">
        <v>845</v>
      </c>
      <c r="B853" s="443"/>
      <c r="C853" s="443"/>
      <c r="D853" s="443"/>
      <c r="E853" s="444"/>
    </row>
    <row r="854" spans="1:5" ht="16.95" customHeight="1">
      <c r="A854" s="545">
        <v>6</v>
      </c>
      <c r="B854" s="546"/>
      <c r="C854" s="546"/>
      <c r="D854" s="546"/>
      <c r="E854" s="547"/>
    </row>
    <row r="855" spans="1:5" ht="19.2" customHeight="1">
      <c r="A855" s="451" t="s">
        <v>678</v>
      </c>
      <c r="B855" s="452"/>
      <c r="C855" s="452"/>
      <c r="D855" s="452"/>
      <c r="E855" s="453"/>
    </row>
    <row r="856" spans="1:5" ht="16.8" thickBot="1">
      <c r="A856" s="425" t="s">
        <v>500</v>
      </c>
      <c r="B856" s="426"/>
      <c r="C856" s="426"/>
      <c r="D856" s="426"/>
      <c r="E856" s="427"/>
    </row>
    <row r="857" spans="1:5" ht="48" customHeight="1">
      <c r="A857" s="428" t="s">
        <v>599</v>
      </c>
      <c r="B857" s="429"/>
      <c r="C857" s="11" t="s">
        <v>826</v>
      </c>
      <c r="D857" s="11" t="s">
        <v>846</v>
      </c>
      <c r="E857" s="11" t="s">
        <v>843</v>
      </c>
    </row>
    <row r="858" spans="1:5" ht="19.95" customHeight="1" thickBot="1">
      <c r="A858" s="474" t="s">
        <v>325</v>
      </c>
      <c r="B858" s="431"/>
      <c r="C858" s="60" t="s">
        <v>828</v>
      </c>
      <c r="D858" s="60" t="s">
        <v>833</v>
      </c>
      <c r="E858" s="60" t="s">
        <v>844</v>
      </c>
    </row>
    <row r="859" spans="1:5" ht="17.399999999999999">
      <c r="A859" s="536">
        <v>601</v>
      </c>
      <c r="B859" s="105" t="s">
        <v>620</v>
      </c>
      <c r="C859" s="267"/>
      <c r="D859" s="269"/>
      <c r="E859" s="267"/>
    </row>
    <row r="860" spans="1:5" ht="16.8" thickBot="1">
      <c r="A860" s="537"/>
      <c r="B860" s="163" t="s">
        <v>266</v>
      </c>
      <c r="C860" s="268"/>
      <c r="D860" s="270"/>
      <c r="E860" s="268"/>
    </row>
    <row r="861" spans="1:5" ht="17.399999999999999">
      <c r="A861" s="433" t="s">
        <v>177</v>
      </c>
      <c r="B861" s="92" t="s">
        <v>600</v>
      </c>
      <c r="C861" s="540">
        <v>1283160</v>
      </c>
      <c r="D861" s="530">
        <f>'[3]shedul 6'!$C$108</f>
        <v>0</v>
      </c>
      <c r="E861" s="540">
        <v>1283160</v>
      </c>
    </row>
    <row r="862" spans="1:5" ht="16.2">
      <c r="A862" s="472"/>
      <c r="B862" s="53" t="s">
        <v>266</v>
      </c>
      <c r="C862" s="469"/>
      <c r="D862" s="539"/>
      <c r="E862" s="469"/>
    </row>
    <row r="863" spans="1:5" ht="52.2">
      <c r="A863" s="472" t="s">
        <v>178</v>
      </c>
      <c r="B863" s="16" t="s">
        <v>679</v>
      </c>
      <c r="C863" s="462"/>
      <c r="D863" s="535"/>
      <c r="E863" s="462"/>
    </row>
    <row r="864" spans="1:5" ht="48.6">
      <c r="A864" s="472"/>
      <c r="B864" s="53" t="s">
        <v>371</v>
      </c>
      <c r="C864" s="435"/>
      <c r="D864" s="539"/>
      <c r="E864" s="435"/>
    </row>
    <row r="865" spans="1:6" ht="17.399999999999999">
      <c r="A865" s="472" t="s">
        <v>179</v>
      </c>
      <c r="B865" s="16" t="s">
        <v>680</v>
      </c>
      <c r="C865" s="462">
        <v>374400</v>
      </c>
      <c r="D865" s="535">
        <f>'[3]shedul 6'!$D$108</f>
        <v>0</v>
      </c>
      <c r="E865" s="470">
        <v>374400</v>
      </c>
    </row>
    <row r="866" spans="1:6" ht="16.2">
      <c r="A866" s="472"/>
      <c r="B866" s="53" t="s">
        <v>372</v>
      </c>
      <c r="C866" s="435"/>
      <c r="D866" s="539"/>
      <c r="E866" s="469"/>
    </row>
    <row r="867" spans="1:6" ht="18">
      <c r="A867" s="472" t="s">
        <v>180</v>
      </c>
      <c r="B867" s="33" t="s">
        <v>604</v>
      </c>
      <c r="C867" s="462">
        <v>120000</v>
      </c>
      <c r="D867" s="535">
        <f>'[3]shedul 6'!$E$108</f>
        <v>0</v>
      </c>
      <c r="E867" s="470">
        <v>360000</v>
      </c>
    </row>
    <row r="868" spans="1:6" ht="16.2">
      <c r="A868" s="472"/>
      <c r="B868" s="53" t="s">
        <v>52</v>
      </c>
      <c r="C868" s="435"/>
      <c r="D868" s="539"/>
      <c r="E868" s="469"/>
    </row>
    <row r="869" spans="1:6" ht="18">
      <c r="A869" s="472" t="s">
        <v>181</v>
      </c>
      <c r="B869" s="30" t="s">
        <v>681</v>
      </c>
      <c r="C869" s="462">
        <v>0</v>
      </c>
      <c r="D869" s="535"/>
      <c r="E869" s="470">
        <v>0</v>
      </c>
      <c r="F869" s="257">
        <f>E867+E865+E861</f>
        <v>2017560</v>
      </c>
    </row>
    <row r="870" spans="1:6" ht="16.2">
      <c r="A870" s="472"/>
      <c r="B870" s="52" t="s">
        <v>57</v>
      </c>
      <c r="C870" s="435"/>
      <c r="D870" s="539"/>
      <c r="E870" s="469"/>
    </row>
    <row r="871" spans="1:6" ht="17.399999999999999">
      <c r="A871" s="472" t="s">
        <v>182</v>
      </c>
      <c r="B871" s="16" t="s">
        <v>610</v>
      </c>
      <c r="C871" s="462">
        <v>50000</v>
      </c>
      <c r="D871" s="535">
        <f>'[3]shedul 6'!$F$108</f>
        <v>0</v>
      </c>
      <c r="E871" s="462">
        <v>25000</v>
      </c>
    </row>
    <row r="872" spans="1:6" ht="18" customHeight="1">
      <c r="A872" s="472"/>
      <c r="B872" s="53" t="s">
        <v>375</v>
      </c>
      <c r="C872" s="435"/>
      <c r="D872" s="539"/>
      <c r="E872" s="435"/>
    </row>
    <row r="873" spans="1:6" ht="17.399999999999999">
      <c r="A873" s="472" t="s">
        <v>183</v>
      </c>
      <c r="B873" s="16" t="s">
        <v>451</v>
      </c>
      <c r="C873" s="462">
        <v>50000</v>
      </c>
      <c r="D873" s="535">
        <f>'[3]shedul 6'!$G$108</f>
        <v>0</v>
      </c>
      <c r="E873" s="462">
        <v>50000</v>
      </c>
    </row>
    <row r="874" spans="1:6" ht="18.75" customHeight="1" thickBot="1">
      <c r="A874" s="460"/>
      <c r="B874" s="59" t="s">
        <v>346</v>
      </c>
      <c r="C874" s="473"/>
      <c r="D874" s="530"/>
      <c r="E874" s="473"/>
    </row>
    <row r="875" spans="1:6" ht="15.75" customHeight="1" thickBot="1">
      <c r="A875" s="98"/>
      <c r="B875" s="96" t="s">
        <v>528</v>
      </c>
      <c r="C875" s="97">
        <f>SUM(C861:C874)</f>
        <v>1877560</v>
      </c>
      <c r="D875" s="101">
        <f>SUM(D861:D874)</f>
        <v>0</v>
      </c>
      <c r="E875" s="97">
        <f>SUM(E861:E874)</f>
        <v>2092560</v>
      </c>
    </row>
    <row r="876" spans="1:6" ht="17.399999999999999" customHeight="1">
      <c r="A876" s="536">
        <v>602</v>
      </c>
      <c r="B876" s="105" t="s">
        <v>614</v>
      </c>
      <c r="C876" s="267"/>
      <c r="D876" s="269"/>
      <c r="E876" s="267"/>
    </row>
    <row r="877" spans="1:6" ht="14.4" customHeight="1" thickBot="1">
      <c r="A877" s="537"/>
      <c r="B877" s="106" t="s">
        <v>328</v>
      </c>
      <c r="C877" s="268"/>
      <c r="D877" s="270"/>
      <c r="E877" s="268"/>
    </row>
    <row r="878" spans="1:6" ht="17.399999999999999">
      <c r="A878" s="433" t="s">
        <v>184</v>
      </c>
      <c r="B878" s="39" t="s">
        <v>614</v>
      </c>
      <c r="C878" s="473">
        <v>30000</v>
      </c>
      <c r="D878" s="530">
        <f>'[3]shedul 6'!$H$108</f>
        <v>0</v>
      </c>
      <c r="E878" s="540">
        <v>30000</v>
      </c>
    </row>
    <row r="879" spans="1:6" ht="16.8" thickBot="1">
      <c r="A879" s="460"/>
      <c r="B879" s="59" t="s">
        <v>328</v>
      </c>
      <c r="C879" s="473"/>
      <c r="D879" s="530"/>
      <c r="E879" s="540"/>
    </row>
    <row r="880" spans="1:6" ht="19.2" thickBot="1">
      <c r="A880" s="98"/>
      <c r="B880" s="96" t="s">
        <v>528</v>
      </c>
      <c r="C880" s="97">
        <f>C878</f>
        <v>30000</v>
      </c>
      <c r="D880" s="101">
        <f>D878</f>
        <v>0</v>
      </c>
      <c r="E880" s="97">
        <f>E878</f>
        <v>30000</v>
      </c>
    </row>
    <row r="881" spans="1:5" ht="17.399999999999999">
      <c r="A881" s="536">
        <v>603</v>
      </c>
      <c r="B881" s="105" t="s">
        <v>618</v>
      </c>
      <c r="C881" s="267"/>
      <c r="D881" s="269"/>
      <c r="E881" s="267"/>
    </row>
    <row r="882" spans="1:5" ht="16.8" thickBot="1">
      <c r="A882" s="537"/>
      <c r="B882" s="164" t="s">
        <v>325</v>
      </c>
      <c r="C882" s="202"/>
      <c r="D882" s="202"/>
      <c r="E882" s="202"/>
    </row>
    <row r="883" spans="1:5" ht="18.600000000000001">
      <c r="A883" s="541" t="s">
        <v>185</v>
      </c>
      <c r="B883" s="292" t="s">
        <v>682</v>
      </c>
      <c r="C883" s="434">
        <v>150000</v>
      </c>
      <c r="D883" s="434">
        <f>'[3]shedul 6'!$I$108</f>
        <v>13500</v>
      </c>
      <c r="E883" s="468">
        <v>100000</v>
      </c>
    </row>
    <row r="884" spans="1:5" ht="16.8" thickBot="1">
      <c r="A884" s="542"/>
      <c r="B884" s="154" t="s">
        <v>399</v>
      </c>
      <c r="C884" s="463"/>
      <c r="D884" s="463"/>
      <c r="E884" s="471"/>
    </row>
    <row r="885" spans="1:5" ht="43.2" customHeight="1" thickBot="1">
      <c r="A885" s="543" t="s">
        <v>599</v>
      </c>
      <c r="B885" s="544"/>
      <c r="C885" s="293" t="s">
        <v>826</v>
      </c>
      <c r="D885" s="11" t="s">
        <v>846</v>
      </c>
      <c r="E885" s="293" t="s">
        <v>843</v>
      </c>
    </row>
    <row r="886" spans="1:5" ht="16.8" thickBot="1">
      <c r="A886" s="430" t="s">
        <v>325</v>
      </c>
      <c r="B886" s="431"/>
      <c r="C886" s="60" t="s">
        <v>828</v>
      </c>
      <c r="D886" s="60" t="s">
        <v>833</v>
      </c>
      <c r="E886" s="60" t="s">
        <v>844</v>
      </c>
    </row>
    <row r="887" spans="1:5" ht="17.399999999999999">
      <c r="A887" s="476" t="s">
        <v>186</v>
      </c>
      <c r="B887" s="16" t="s">
        <v>683</v>
      </c>
      <c r="C887" s="462">
        <v>50000</v>
      </c>
      <c r="D887" s="535">
        <f>'[3]shedul 6'!$J$108</f>
        <v>0</v>
      </c>
      <c r="E887" s="470">
        <v>50000</v>
      </c>
    </row>
    <row r="888" spans="1:5" ht="16.2">
      <c r="A888" s="472"/>
      <c r="B888" s="53" t="s">
        <v>187</v>
      </c>
      <c r="C888" s="435"/>
      <c r="D888" s="539"/>
      <c r="E888" s="469"/>
    </row>
    <row r="889" spans="1:5" ht="17.399999999999999">
      <c r="A889" s="472" t="s">
        <v>188</v>
      </c>
      <c r="B889" s="16" t="s">
        <v>684</v>
      </c>
      <c r="C889" s="462">
        <v>250000</v>
      </c>
      <c r="D889" s="535">
        <f>'[3]shedul 6'!$K$108</f>
        <v>16150</v>
      </c>
      <c r="E889" s="470">
        <v>200000</v>
      </c>
    </row>
    <row r="890" spans="1:5" ht="16.8" thickBot="1">
      <c r="A890" s="460"/>
      <c r="B890" s="147" t="s">
        <v>400</v>
      </c>
      <c r="C890" s="473"/>
      <c r="D890" s="530"/>
      <c r="E890" s="540"/>
    </row>
    <row r="891" spans="1:5" ht="19.2" thickBot="1">
      <c r="A891" s="98"/>
      <c r="B891" s="96" t="s">
        <v>528</v>
      </c>
      <c r="C891" s="101">
        <f>C889+C887+C883</f>
        <v>450000</v>
      </c>
      <c r="D891" s="101">
        <f>D889+D887+D883</f>
        <v>29650</v>
      </c>
      <c r="E891" s="101">
        <f>E889+E887+E883</f>
        <v>350000</v>
      </c>
    </row>
    <row r="892" spans="1:5" ht="34.799999999999997">
      <c r="A892" s="536">
        <v>604</v>
      </c>
      <c r="B892" s="105" t="s">
        <v>619</v>
      </c>
      <c r="C892" s="267"/>
      <c r="D892" s="269"/>
      <c r="E892" s="267"/>
    </row>
    <row r="893" spans="1:5" ht="16.8" thickBot="1">
      <c r="A893" s="537"/>
      <c r="B893" s="106" t="s">
        <v>380</v>
      </c>
      <c r="C893" s="268"/>
      <c r="D893" s="270"/>
      <c r="E893" s="268"/>
    </row>
    <row r="894" spans="1:5" ht="45.6" customHeight="1">
      <c r="A894" s="433" t="s">
        <v>189</v>
      </c>
      <c r="B894" s="142" t="s">
        <v>685</v>
      </c>
      <c r="C894" s="473">
        <v>50000</v>
      </c>
      <c r="D894" s="530">
        <f>'[3]shedul 6'!$L$108</f>
        <v>1334</v>
      </c>
      <c r="E894" s="473">
        <v>50000</v>
      </c>
    </row>
    <row r="895" spans="1:5" ht="19.95" customHeight="1" thickBot="1">
      <c r="A895" s="460"/>
      <c r="B895" s="82" t="s">
        <v>382</v>
      </c>
      <c r="C895" s="473"/>
      <c r="D895" s="530"/>
      <c r="E895" s="473"/>
    </row>
    <row r="896" spans="1:5" ht="19.2" thickBot="1">
      <c r="A896" s="98"/>
      <c r="B896" s="96" t="s">
        <v>528</v>
      </c>
      <c r="C896" s="101">
        <f>C894</f>
        <v>50000</v>
      </c>
      <c r="D896" s="101">
        <f>D894</f>
        <v>1334</v>
      </c>
      <c r="E896" s="101">
        <f>E894</f>
        <v>50000</v>
      </c>
    </row>
    <row r="897" spans="1:6" ht="34.799999999999997">
      <c r="A897" s="536">
        <v>605</v>
      </c>
      <c r="B897" s="105" t="s">
        <v>623</v>
      </c>
      <c r="C897" s="267"/>
      <c r="D897" s="269"/>
      <c r="E897" s="267"/>
    </row>
    <row r="898" spans="1:6" ht="15" thickBot="1">
      <c r="A898" s="537"/>
      <c r="B898" s="160" t="s">
        <v>392</v>
      </c>
      <c r="C898" s="268"/>
      <c r="D898" s="270"/>
      <c r="E898" s="268"/>
    </row>
    <row r="899" spans="1:6" ht="18.600000000000001">
      <c r="A899" s="433" t="s">
        <v>190</v>
      </c>
      <c r="B899" s="141" t="s">
        <v>650</v>
      </c>
      <c r="C899" s="473">
        <v>50000</v>
      </c>
      <c r="D899" s="530">
        <f>'[3]shedul 6'!$M$108</f>
        <v>24550</v>
      </c>
      <c r="E899" s="473">
        <v>50000</v>
      </c>
    </row>
    <row r="900" spans="1:6" ht="16.2">
      <c r="A900" s="472"/>
      <c r="B900" s="51" t="s">
        <v>336</v>
      </c>
      <c r="C900" s="435"/>
      <c r="D900" s="539"/>
      <c r="E900" s="435"/>
    </row>
    <row r="901" spans="1:6" ht="17.399999999999999">
      <c r="A901" s="472" t="s">
        <v>191</v>
      </c>
      <c r="B901" s="90" t="s">
        <v>625</v>
      </c>
      <c r="C901" s="462">
        <v>30000</v>
      </c>
      <c r="D901" s="535">
        <f>'[3]shedul 6'!$N$108</f>
        <v>24410.409999999996</v>
      </c>
      <c r="E901" s="462">
        <v>50000</v>
      </c>
    </row>
    <row r="902" spans="1:6" ht="16.2">
      <c r="A902" s="472"/>
      <c r="B902" s="91" t="s">
        <v>401</v>
      </c>
      <c r="C902" s="435"/>
      <c r="D902" s="539"/>
      <c r="E902" s="435"/>
    </row>
    <row r="903" spans="1:6" ht="17.399999999999999">
      <c r="A903" s="472" t="s">
        <v>192</v>
      </c>
      <c r="B903" s="34" t="s">
        <v>627</v>
      </c>
      <c r="C903" s="462">
        <v>10000</v>
      </c>
      <c r="D903" s="535">
        <f>'[3]shedul 6'!$O$108</f>
        <v>8830.8000000000011</v>
      </c>
      <c r="E903" s="462">
        <v>20000</v>
      </c>
    </row>
    <row r="904" spans="1:6" ht="16.2">
      <c r="A904" s="472"/>
      <c r="B904" s="51" t="s">
        <v>402</v>
      </c>
      <c r="C904" s="435"/>
      <c r="D904" s="539"/>
      <c r="E904" s="435"/>
    </row>
    <row r="905" spans="1:6" ht="17.399999999999999">
      <c r="A905" s="472" t="s">
        <v>193</v>
      </c>
      <c r="B905" s="16" t="s">
        <v>628</v>
      </c>
      <c r="C905" s="462">
        <v>5000</v>
      </c>
      <c r="D905" s="535">
        <f>'[3]shedul 6'!$P$108</f>
        <v>5226.47</v>
      </c>
      <c r="E905" s="462">
        <v>20000</v>
      </c>
    </row>
    <row r="906" spans="1:6" ht="16.2">
      <c r="A906" s="472"/>
      <c r="B906" s="53" t="s">
        <v>339</v>
      </c>
      <c r="C906" s="435"/>
      <c r="D906" s="539"/>
      <c r="E906" s="435"/>
    </row>
    <row r="907" spans="1:6" ht="17.399999999999999">
      <c r="A907" s="472" t="s">
        <v>746</v>
      </c>
      <c r="B907" s="28" t="s">
        <v>629</v>
      </c>
      <c r="C907" s="462">
        <v>50000</v>
      </c>
      <c r="D907" s="535">
        <f>'[3]shedul 6'!$Q$108</f>
        <v>0</v>
      </c>
      <c r="E907" s="462">
        <v>50000</v>
      </c>
    </row>
    <row r="908" spans="1:6" ht="16.2">
      <c r="A908" s="472"/>
      <c r="B908" s="52" t="s">
        <v>404</v>
      </c>
      <c r="C908" s="435"/>
      <c r="D908" s="539"/>
      <c r="E908" s="435"/>
    </row>
    <row r="909" spans="1:6" ht="17.399999999999999">
      <c r="A909" s="472" t="s">
        <v>194</v>
      </c>
      <c r="B909" s="90" t="s">
        <v>632</v>
      </c>
      <c r="C909" s="462">
        <v>150</v>
      </c>
      <c r="D909" s="535">
        <f>'[3]shedul 6'!$R$108</f>
        <v>0</v>
      </c>
      <c r="E909" s="462">
        <v>10000</v>
      </c>
    </row>
    <row r="910" spans="1:6" ht="16.2">
      <c r="A910" s="472"/>
      <c r="B910" s="52" t="s">
        <v>433</v>
      </c>
      <c r="C910" s="435"/>
      <c r="D910" s="539"/>
      <c r="E910" s="435"/>
    </row>
    <row r="911" spans="1:6" ht="17.399999999999999">
      <c r="A911" s="472" t="s">
        <v>195</v>
      </c>
      <c r="B911" s="16" t="s">
        <v>686</v>
      </c>
      <c r="C911" s="462">
        <v>100000</v>
      </c>
      <c r="D911" s="535">
        <f>'[3]shedul 6'!$S$108</f>
        <v>0</v>
      </c>
      <c r="E911" s="462">
        <v>100000</v>
      </c>
      <c r="F911" s="10">
        <v>100000</v>
      </c>
    </row>
    <row r="912" spans="1:6" ht="16.2">
      <c r="A912" s="472"/>
      <c r="B912" s="53" t="s">
        <v>403</v>
      </c>
      <c r="C912" s="435"/>
      <c r="D912" s="539"/>
      <c r="E912" s="435"/>
    </row>
    <row r="913" spans="1:5" ht="17.399999999999999">
      <c r="A913" s="472" t="s">
        <v>196</v>
      </c>
      <c r="B913" s="16" t="s">
        <v>451</v>
      </c>
      <c r="C913" s="462">
        <v>10000</v>
      </c>
      <c r="D913" s="535">
        <f>'[3]shedul 6'!$T$108</f>
        <v>500</v>
      </c>
      <c r="E913" s="470">
        <v>50000</v>
      </c>
    </row>
    <row r="914" spans="1:5" ht="16.8" thickBot="1">
      <c r="A914" s="460"/>
      <c r="B914" s="59"/>
      <c r="C914" s="473"/>
      <c r="D914" s="530"/>
      <c r="E914" s="540"/>
    </row>
    <row r="915" spans="1:5" ht="19.2" thickBot="1">
      <c r="A915" s="98"/>
      <c r="B915" s="96" t="s">
        <v>528</v>
      </c>
      <c r="C915" s="97">
        <f>SUM(C899:C914)</f>
        <v>255150</v>
      </c>
      <c r="D915" s="101">
        <f>SUM(D899:D914)</f>
        <v>63517.68</v>
      </c>
      <c r="E915" s="97">
        <f>SUM(E899:E914)</f>
        <v>350000</v>
      </c>
    </row>
    <row r="916" spans="1:5" ht="17.399999999999999">
      <c r="A916" s="19"/>
      <c r="B916" s="20"/>
      <c r="C916" s="21"/>
      <c r="D916" s="21"/>
      <c r="E916" s="21"/>
    </row>
    <row r="917" spans="1:5" ht="17.399999999999999">
      <c r="A917" s="19"/>
      <c r="B917" s="20"/>
      <c r="C917" s="21"/>
      <c r="D917" s="21"/>
      <c r="E917" s="21"/>
    </row>
    <row r="918" spans="1:5" ht="17.399999999999999">
      <c r="A918" s="19"/>
      <c r="B918" s="20"/>
      <c r="C918" s="21"/>
      <c r="D918" s="21"/>
      <c r="E918" s="21"/>
    </row>
    <row r="919" spans="1:5" ht="18" thickBot="1">
      <c r="A919" s="19"/>
      <c r="B919" s="20"/>
      <c r="C919" s="21"/>
      <c r="D919" s="21"/>
      <c r="E919" s="21"/>
    </row>
    <row r="920" spans="1:5" ht="49.2" customHeight="1">
      <c r="A920" s="428" t="s">
        <v>599</v>
      </c>
      <c r="B920" s="429"/>
      <c r="C920" s="11" t="s">
        <v>826</v>
      </c>
      <c r="D920" s="11" t="s">
        <v>846</v>
      </c>
      <c r="E920" s="11" t="s">
        <v>843</v>
      </c>
    </row>
    <row r="921" spans="1:5" ht="16.8" thickBot="1">
      <c r="A921" s="474" t="s">
        <v>325</v>
      </c>
      <c r="B921" s="538"/>
      <c r="C921" s="60" t="s">
        <v>828</v>
      </c>
      <c r="D921" s="60" t="s">
        <v>833</v>
      </c>
      <c r="E921" s="60" t="s">
        <v>844</v>
      </c>
    </row>
    <row r="922" spans="1:5" ht="17.399999999999999">
      <c r="A922" s="536">
        <v>607</v>
      </c>
      <c r="B922" s="105" t="s">
        <v>687</v>
      </c>
      <c r="C922" s="267"/>
      <c r="D922" s="269"/>
      <c r="E922" s="267"/>
    </row>
    <row r="923" spans="1:5" ht="16.8" thickBot="1">
      <c r="A923" s="537"/>
      <c r="B923" s="106" t="s">
        <v>405</v>
      </c>
      <c r="C923" s="268"/>
      <c r="D923" s="270"/>
      <c r="E923" s="268"/>
    </row>
    <row r="924" spans="1:5" ht="17.399999999999999">
      <c r="A924" s="433" t="s">
        <v>197</v>
      </c>
      <c r="B924" s="88" t="s">
        <v>688</v>
      </c>
      <c r="C924" s="473">
        <v>0</v>
      </c>
      <c r="D924" s="530"/>
      <c r="E924" s="473">
        <v>0</v>
      </c>
    </row>
    <row r="925" spans="1:5" ht="16.2">
      <c r="A925" s="472"/>
      <c r="B925" s="91" t="s">
        <v>406</v>
      </c>
      <c r="C925" s="435"/>
      <c r="D925" s="539"/>
      <c r="E925" s="435"/>
    </row>
    <row r="926" spans="1:5" ht="17.399999999999999">
      <c r="A926" s="472" t="s">
        <v>198</v>
      </c>
      <c r="B926" s="34" t="s">
        <v>451</v>
      </c>
      <c r="C926" s="462">
        <v>50000</v>
      </c>
      <c r="D926" s="535">
        <f>'[3]shedul 6'!$U$108</f>
        <v>0</v>
      </c>
      <c r="E926" s="462">
        <v>10000</v>
      </c>
    </row>
    <row r="927" spans="1:5" ht="16.8" thickBot="1">
      <c r="A927" s="460"/>
      <c r="B927" s="51" t="s">
        <v>346</v>
      </c>
      <c r="C927" s="473"/>
      <c r="D927" s="530"/>
      <c r="E927" s="473"/>
    </row>
    <row r="928" spans="1:5" ht="19.2" thickBot="1">
      <c r="A928" s="98"/>
      <c r="B928" s="96" t="s">
        <v>528</v>
      </c>
      <c r="C928" s="97">
        <f>C924+C926</f>
        <v>50000</v>
      </c>
      <c r="D928" s="101">
        <f>D924+D926</f>
        <v>0</v>
      </c>
      <c r="E928" s="97">
        <f>E924+E926</f>
        <v>10000</v>
      </c>
    </row>
    <row r="929" spans="1:5" ht="15.6">
      <c r="A929" s="536">
        <v>608</v>
      </c>
      <c r="B929" s="158" t="s">
        <v>475</v>
      </c>
      <c r="C929" s="267"/>
      <c r="D929" s="269"/>
      <c r="E929" s="267"/>
    </row>
    <row r="930" spans="1:5" ht="16.8" thickBot="1">
      <c r="A930" s="537"/>
      <c r="B930" s="106" t="s">
        <v>407</v>
      </c>
      <c r="C930" s="268"/>
      <c r="D930" s="270"/>
      <c r="E930" s="268"/>
    </row>
    <row r="931" spans="1:5" ht="17.399999999999999">
      <c r="A931" s="433" t="s">
        <v>199</v>
      </c>
      <c r="B931" s="92" t="s">
        <v>658</v>
      </c>
      <c r="C931" s="473">
        <v>0</v>
      </c>
      <c r="D931" s="530"/>
      <c r="E931" s="473">
        <v>0</v>
      </c>
    </row>
    <row r="932" spans="1:5" ht="16.8" thickBot="1">
      <c r="A932" s="460"/>
      <c r="B932" s="52" t="s">
        <v>385</v>
      </c>
      <c r="C932" s="473"/>
      <c r="D932" s="530"/>
      <c r="E932" s="473"/>
    </row>
    <row r="933" spans="1:5" ht="19.2" thickBot="1">
      <c r="A933" s="98"/>
      <c r="B933" s="96" t="s">
        <v>528</v>
      </c>
      <c r="C933" s="97">
        <f>C931</f>
        <v>0</v>
      </c>
      <c r="D933" s="101">
        <f>D931</f>
        <v>0</v>
      </c>
      <c r="E933" s="97">
        <f>E931</f>
        <v>0</v>
      </c>
    </row>
    <row r="935" spans="1:5" ht="19.2">
      <c r="A935" s="531"/>
      <c r="B935" s="170" t="s">
        <v>689</v>
      </c>
      <c r="C935" s="533">
        <f>C933+C928+C915+C896+C891+C880+C875</f>
        <v>2712710</v>
      </c>
      <c r="D935" s="533">
        <f>D933+D928+D915+D896+D891+D880+D875</f>
        <v>94501.68</v>
      </c>
      <c r="E935" s="533">
        <f>E933+E928+E915+E896+E891+E880+E875</f>
        <v>2882560</v>
      </c>
    </row>
    <row r="936" spans="1:5" ht="18.600000000000001" thickBot="1">
      <c r="A936" s="532"/>
      <c r="B936" s="171" t="s">
        <v>501</v>
      </c>
      <c r="C936" s="534"/>
      <c r="D936" s="534"/>
      <c r="E936" s="534"/>
    </row>
    <row r="937" spans="1:5" ht="18.600000000000001" thickTop="1">
      <c r="A937" s="75"/>
      <c r="B937" s="64"/>
      <c r="C937" s="21"/>
      <c r="D937" s="21"/>
      <c r="E937" s="21"/>
    </row>
    <row r="938" spans="1:5" ht="19.2">
      <c r="A938" s="522"/>
      <c r="B938" s="137" t="s">
        <v>733</v>
      </c>
      <c r="C938" s="524">
        <f>C935+C812+C753+C658+C582+C459</f>
        <v>76520289.710000008</v>
      </c>
      <c r="D938" s="524">
        <f>D935+D812+D753+D658+D582+D459</f>
        <v>33213256.460000001</v>
      </c>
      <c r="E938" s="524">
        <f>E935+E812+E753+E658+E582+E459</f>
        <v>84137361.730000004</v>
      </c>
    </row>
    <row r="939" spans="1:5" ht="18.600000000000001" thickBot="1">
      <c r="A939" s="523"/>
      <c r="B939" s="102" t="s">
        <v>319</v>
      </c>
      <c r="C939" s="525"/>
      <c r="D939" s="525"/>
      <c r="E939" s="525"/>
    </row>
    <row r="940" spans="1:5" ht="13.8" thickTop="1"/>
    <row r="941" spans="1:5" ht="19.2">
      <c r="A941" s="526"/>
      <c r="B941" s="172" t="s">
        <v>690</v>
      </c>
      <c r="C941" s="528">
        <f>C938+C322</f>
        <v>153444836.31</v>
      </c>
      <c r="D941" s="528">
        <f>D938+D322</f>
        <v>63007818.710000001</v>
      </c>
      <c r="E941" s="528">
        <f>E938+E322</f>
        <v>168322864.42000002</v>
      </c>
    </row>
    <row r="942" spans="1:5" ht="37.799999999999997" thickBot="1">
      <c r="A942" s="527"/>
      <c r="B942" s="173" t="s">
        <v>502</v>
      </c>
      <c r="C942" s="529"/>
      <c r="D942" s="529"/>
      <c r="E942" s="529"/>
    </row>
    <row r="943" spans="1:5" ht="13.8" thickTop="1"/>
    <row r="960" ht="22.95" customHeight="1"/>
    <row r="961" spans="1:7" ht="22.95" customHeight="1" thickBot="1"/>
    <row r="962" spans="1:7" ht="24.6" customHeight="1">
      <c r="A962" s="495" t="s">
        <v>520</v>
      </c>
      <c r="B962" s="496"/>
      <c r="C962" s="496"/>
      <c r="D962" s="496"/>
      <c r="E962" s="497"/>
    </row>
    <row r="963" spans="1:7" ht="24.6" customHeight="1">
      <c r="A963" s="498" t="s">
        <v>280</v>
      </c>
      <c r="B963" s="499"/>
      <c r="C963" s="499"/>
      <c r="D963" s="499"/>
      <c r="E963" s="500"/>
    </row>
    <row r="964" spans="1:7" ht="19.95" customHeight="1">
      <c r="A964" s="442" t="s">
        <v>853</v>
      </c>
      <c r="B964" s="443"/>
      <c r="C964" s="443"/>
      <c r="D964" s="443"/>
      <c r="E964" s="444"/>
    </row>
    <row r="965" spans="1:7" ht="18.600000000000001">
      <c r="A965" s="445" t="s">
        <v>408</v>
      </c>
      <c r="B965" s="446"/>
      <c r="C965" s="446"/>
      <c r="D965" s="446"/>
      <c r="E965" s="447"/>
    </row>
    <row r="966" spans="1:7" ht="19.2" customHeight="1">
      <c r="A966" s="515">
        <v>1</v>
      </c>
      <c r="B966" s="516"/>
      <c r="C966" s="516"/>
      <c r="D966" s="516"/>
      <c r="E966" s="517"/>
    </row>
    <row r="967" spans="1:7" ht="20.399999999999999">
      <c r="A967" s="451" t="s">
        <v>692</v>
      </c>
      <c r="B967" s="452"/>
      <c r="C967" s="452"/>
      <c r="D967" s="452"/>
      <c r="E967" s="453"/>
    </row>
    <row r="968" spans="1:7" ht="16.8" thickBot="1">
      <c r="A968" s="425" t="s">
        <v>409</v>
      </c>
      <c r="B968" s="426"/>
      <c r="C968" s="426"/>
      <c r="D968" s="426"/>
      <c r="E968" s="427"/>
    </row>
    <row r="969" spans="1:7" ht="54.6" customHeight="1">
      <c r="A969" s="428" t="s">
        <v>599</v>
      </c>
      <c r="B969" s="429"/>
      <c r="C969" s="11" t="s">
        <v>826</v>
      </c>
      <c r="D969" s="11" t="s">
        <v>846</v>
      </c>
      <c r="E969" s="11" t="s">
        <v>843</v>
      </c>
    </row>
    <row r="970" spans="1:7" ht="21.6" customHeight="1" thickBot="1">
      <c r="A970" s="474" t="s">
        <v>325</v>
      </c>
      <c r="B970" s="431"/>
      <c r="C970" s="60" t="s">
        <v>828</v>
      </c>
      <c r="D970" s="60" t="s">
        <v>833</v>
      </c>
      <c r="E970" s="60" t="s">
        <v>844</v>
      </c>
      <c r="G970" s="10" t="s">
        <v>509</v>
      </c>
    </row>
    <row r="971" spans="1:7" ht="27" customHeight="1">
      <c r="A971" s="502">
        <v>101</v>
      </c>
      <c r="B971" s="179" t="s">
        <v>620</v>
      </c>
      <c r="C971" s="514">
        <f>C377</f>
        <v>20824919.710000001</v>
      </c>
      <c r="D971" s="514">
        <f>D377</f>
        <v>11746524.029999999</v>
      </c>
      <c r="E971" s="514">
        <f>E377</f>
        <v>23107821.73</v>
      </c>
      <c r="F971" s="10" t="s">
        <v>767</v>
      </c>
      <c r="G971" s="257">
        <f>D971+D998+D1025+D1052+D1079+D1106</f>
        <v>24281813.130000003</v>
      </c>
    </row>
    <row r="972" spans="1:7" ht="27" customHeight="1">
      <c r="A972" s="505"/>
      <c r="B972" s="53" t="s">
        <v>266</v>
      </c>
      <c r="C972" s="513"/>
      <c r="D972" s="513"/>
      <c r="E972" s="513"/>
      <c r="F972" s="10" t="s">
        <v>614</v>
      </c>
      <c r="G972" s="257">
        <f>D973+D1000+D1027+D1054+D1081+D1108</f>
        <v>357066.5</v>
      </c>
    </row>
    <row r="973" spans="1:7" ht="27" customHeight="1">
      <c r="A973" s="505">
        <v>102</v>
      </c>
      <c r="B973" s="32" t="s">
        <v>614</v>
      </c>
      <c r="C973" s="507">
        <f>C384</f>
        <v>300000</v>
      </c>
      <c r="D973" s="507">
        <f>D384</f>
        <v>234240.5</v>
      </c>
      <c r="E973" s="507">
        <f>E384</f>
        <v>300000</v>
      </c>
      <c r="F973" s="10" t="s">
        <v>768</v>
      </c>
      <c r="G973" s="257">
        <f>D975+D1002+D1029+D1056+D1083+D1110</f>
        <v>2080015.66</v>
      </c>
    </row>
    <row r="974" spans="1:7" ht="27" customHeight="1">
      <c r="A974" s="505"/>
      <c r="B974" s="53" t="s">
        <v>328</v>
      </c>
      <c r="C974" s="513"/>
      <c r="D974" s="513"/>
      <c r="E974" s="513"/>
      <c r="F974" s="10" t="s">
        <v>769</v>
      </c>
      <c r="G974" s="257">
        <f>D977+D1004+D1031+D1058+D1085+D1112</f>
        <v>1766841.94</v>
      </c>
    </row>
    <row r="975" spans="1:7" ht="27" customHeight="1">
      <c r="A975" s="505">
        <v>103</v>
      </c>
      <c r="B975" s="16" t="s">
        <v>618</v>
      </c>
      <c r="C975" s="507">
        <f>C393</f>
        <v>1950000</v>
      </c>
      <c r="D975" s="507">
        <f>D393</f>
        <v>1100011.3599999999</v>
      </c>
      <c r="E975" s="507">
        <f>E393</f>
        <v>3400000</v>
      </c>
      <c r="F975" s="10" t="s">
        <v>624</v>
      </c>
      <c r="G975" s="257">
        <f>D979+D1006+D1033+D1060+D1087+D1114</f>
        <v>2952554.35</v>
      </c>
    </row>
    <row r="976" spans="1:7" ht="27" customHeight="1">
      <c r="A976" s="505"/>
      <c r="B976" s="53" t="s">
        <v>410</v>
      </c>
      <c r="C976" s="513"/>
      <c r="D976" s="513"/>
      <c r="E976" s="513"/>
      <c r="F976" s="10" t="s">
        <v>770</v>
      </c>
      <c r="G976" s="257">
        <f>D981+D1008+D1035+D1062+D1089+D1116</f>
        <v>0</v>
      </c>
    </row>
    <row r="977" spans="1:7" ht="36.75" customHeight="1">
      <c r="A977" s="505">
        <v>104</v>
      </c>
      <c r="B977" s="28" t="s">
        <v>619</v>
      </c>
      <c r="C977" s="507">
        <f>C402</f>
        <v>800000</v>
      </c>
      <c r="D977" s="507">
        <f>D402</f>
        <v>490218.31</v>
      </c>
      <c r="E977" s="507">
        <f>E402</f>
        <v>2700000</v>
      </c>
      <c r="F977" s="10" t="s">
        <v>771</v>
      </c>
      <c r="G977" s="257">
        <f>D983+D1010+D1037+D1064+D1091+D1118</f>
        <v>1774964.88</v>
      </c>
    </row>
    <row r="978" spans="1:7" ht="27" customHeight="1">
      <c r="A978" s="505"/>
      <c r="B978" s="52" t="s">
        <v>269</v>
      </c>
      <c r="C978" s="513"/>
      <c r="D978" s="513"/>
      <c r="E978" s="513"/>
      <c r="F978" s="10" t="s">
        <v>772</v>
      </c>
      <c r="G978" s="257">
        <f>D985+D1012+D1039+D1066+D1093+D1120</f>
        <v>0</v>
      </c>
    </row>
    <row r="979" spans="1:7" ht="34.950000000000003" customHeight="1">
      <c r="A979" s="505">
        <v>105</v>
      </c>
      <c r="B979" s="16" t="s">
        <v>695</v>
      </c>
      <c r="C979" s="507">
        <f>C434</f>
        <v>2832000</v>
      </c>
      <c r="D979" s="507">
        <f>D434</f>
        <v>2379443.77</v>
      </c>
      <c r="E979" s="507">
        <f>E434</f>
        <v>3060000</v>
      </c>
      <c r="G979" s="257">
        <f>E971+E998+E1025+E1052+E1079+E1106</f>
        <v>64597361.730000004</v>
      </c>
    </row>
    <row r="980" spans="1:7" ht="27" customHeight="1">
      <c r="A980" s="505"/>
      <c r="B980" s="53" t="s">
        <v>411</v>
      </c>
      <c r="C980" s="513"/>
      <c r="D980" s="513"/>
      <c r="E980" s="513"/>
    </row>
    <row r="981" spans="1:7" ht="25.2" customHeight="1">
      <c r="A981" s="505">
        <v>106</v>
      </c>
      <c r="B981" s="32" t="s">
        <v>696</v>
      </c>
      <c r="C981" s="507">
        <f>C439</f>
        <v>0</v>
      </c>
      <c r="D981" s="507">
        <f>D439</f>
        <v>0</v>
      </c>
      <c r="E981" s="507">
        <f>E439</f>
        <v>0</v>
      </c>
    </row>
    <row r="982" spans="1:7" ht="25.2" customHeight="1">
      <c r="A982" s="505"/>
      <c r="B982" s="52" t="s">
        <v>271</v>
      </c>
      <c r="C982" s="513"/>
      <c r="D982" s="513"/>
      <c r="E982" s="513"/>
    </row>
    <row r="983" spans="1:7" ht="26.4" customHeight="1">
      <c r="A983" s="505">
        <v>107</v>
      </c>
      <c r="B983" s="16" t="s">
        <v>697</v>
      </c>
      <c r="C983" s="507">
        <f>C452</f>
        <v>2750000</v>
      </c>
      <c r="D983" s="507">
        <f>D452</f>
        <v>1774964.88</v>
      </c>
      <c r="E983" s="507">
        <f>E452</f>
        <v>1900000</v>
      </c>
    </row>
    <row r="984" spans="1:7" ht="26.4" customHeight="1">
      <c r="A984" s="505"/>
      <c r="B984" s="53" t="s">
        <v>412</v>
      </c>
      <c r="C984" s="513"/>
      <c r="D984" s="513"/>
      <c r="E984" s="513"/>
    </row>
    <row r="985" spans="1:7" ht="26.4" customHeight="1">
      <c r="A985" s="505">
        <v>108</v>
      </c>
      <c r="B985" s="28" t="s">
        <v>475</v>
      </c>
      <c r="C985" s="507">
        <f>C457</f>
        <v>0</v>
      </c>
      <c r="D985" s="507">
        <f>D457</f>
        <v>0</v>
      </c>
      <c r="E985" s="507">
        <f>E457</f>
        <v>0</v>
      </c>
    </row>
    <row r="986" spans="1:7" ht="26.4" customHeight="1" thickBot="1">
      <c r="A986" s="506"/>
      <c r="B986" s="52" t="s">
        <v>272</v>
      </c>
      <c r="C986" s="508"/>
      <c r="D986" s="508"/>
      <c r="E986" s="508"/>
    </row>
    <row r="987" spans="1:7" ht="26.4" customHeight="1">
      <c r="A987" s="509"/>
      <c r="B987" s="180" t="s">
        <v>698</v>
      </c>
      <c r="C987" s="511">
        <f>SUM(C971:C986)</f>
        <v>29456919.710000001</v>
      </c>
      <c r="D987" s="511">
        <f>SUM(D971:D986)</f>
        <v>17725402.849999998</v>
      </c>
      <c r="E987" s="511">
        <f>SUM(E971:E986)</f>
        <v>34467821.730000004</v>
      </c>
    </row>
    <row r="988" spans="1:7" ht="27" customHeight="1" thickBot="1">
      <c r="A988" s="510"/>
      <c r="B988" s="181" t="s">
        <v>413</v>
      </c>
      <c r="C988" s="512"/>
      <c r="D988" s="512"/>
      <c r="E988" s="512"/>
    </row>
    <row r="989" spans="1:7" ht="25.5" customHeight="1">
      <c r="A989" s="495" t="s">
        <v>520</v>
      </c>
      <c r="B989" s="496"/>
      <c r="C989" s="496"/>
      <c r="D989" s="496"/>
      <c r="E989" s="497"/>
    </row>
    <row r="990" spans="1:7" ht="24.6">
      <c r="A990" s="498" t="s">
        <v>280</v>
      </c>
      <c r="B990" s="499"/>
      <c r="C990" s="499"/>
      <c r="D990" s="499"/>
      <c r="E990" s="500"/>
    </row>
    <row r="991" spans="1:7" ht="20.399999999999999">
      <c r="A991" s="442" t="s">
        <v>853</v>
      </c>
      <c r="B991" s="443"/>
      <c r="C991" s="443"/>
      <c r="D991" s="443"/>
      <c r="E991" s="444"/>
    </row>
    <row r="992" spans="1:7" ht="18.600000000000001">
      <c r="A992" s="445" t="s">
        <v>408</v>
      </c>
      <c r="B992" s="446"/>
      <c r="C992" s="446"/>
      <c r="D992" s="446"/>
      <c r="E992" s="447"/>
    </row>
    <row r="993" spans="1:5" ht="21">
      <c r="A993" s="515">
        <v>2</v>
      </c>
      <c r="B993" s="516"/>
      <c r="C993" s="516"/>
      <c r="D993" s="516"/>
      <c r="E993" s="517"/>
    </row>
    <row r="994" spans="1:5" ht="20.399999999999999">
      <c r="A994" s="451" t="s">
        <v>546</v>
      </c>
      <c r="B994" s="452"/>
      <c r="C994" s="452"/>
      <c r="D994" s="452"/>
      <c r="E994" s="453"/>
    </row>
    <row r="995" spans="1:5" ht="18.600000000000001" customHeight="1" thickBot="1">
      <c r="A995" s="425" t="s">
        <v>253</v>
      </c>
      <c r="B995" s="426"/>
      <c r="C995" s="426"/>
      <c r="D995" s="426"/>
      <c r="E995" s="427"/>
    </row>
    <row r="996" spans="1:5" ht="57.6" customHeight="1">
      <c r="A996" s="428" t="s">
        <v>599</v>
      </c>
      <c r="B996" s="429"/>
      <c r="C996" s="11" t="s">
        <v>826</v>
      </c>
      <c r="D996" s="11" t="s">
        <v>846</v>
      </c>
      <c r="E996" s="11" t="s">
        <v>843</v>
      </c>
    </row>
    <row r="997" spans="1:5" ht="25.2" customHeight="1" thickBot="1">
      <c r="A997" s="430" t="s">
        <v>325</v>
      </c>
      <c r="B997" s="431"/>
      <c r="C997" s="60" t="s">
        <v>828</v>
      </c>
      <c r="D997" s="60" t="s">
        <v>833</v>
      </c>
      <c r="E997" s="60" t="s">
        <v>844</v>
      </c>
    </row>
    <row r="998" spans="1:5" ht="27" customHeight="1">
      <c r="A998" s="502">
        <v>201</v>
      </c>
      <c r="B998" s="179" t="s">
        <v>620</v>
      </c>
      <c r="C998" s="514">
        <f>C517</f>
        <v>25617600</v>
      </c>
      <c r="D998" s="514">
        <f>D517</f>
        <v>10133805.640000001</v>
      </c>
      <c r="E998" s="514">
        <f>E517</f>
        <v>26658040</v>
      </c>
    </row>
    <row r="999" spans="1:5" ht="27" customHeight="1">
      <c r="A999" s="505"/>
      <c r="B999" s="53" t="s">
        <v>266</v>
      </c>
      <c r="C999" s="513"/>
      <c r="D999" s="513"/>
      <c r="E999" s="513"/>
    </row>
    <row r="1000" spans="1:5" ht="27" customHeight="1">
      <c r="A1000" s="505">
        <v>202</v>
      </c>
      <c r="B1000" s="32" t="s">
        <v>614</v>
      </c>
      <c r="C1000" s="507">
        <f>C524</f>
        <v>50000</v>
      </c>
      <c r="D1000" s="507">
        <f>D524</f>
        <v>12500</v>
      </c>
      <c r="E1000" s="507">
        <f>E524</f>
        <v>50000</v>
      </c>
    </row>
    <row r="1001" spans="1:5" ht="27" customHeight="1">
      <c r="A1001" s="505"/>
      <c r="B1001" s="53" t="s">
        <v>328</v>
      </c>
      <c r="C1001" s="513"/>
      <c r="D1001" s="513"/>
      <c r="E1001" s="513"/>
    </row>
    <row r="1002" spans="1:5" ht="27" customHeight="1">
      <c r="A1002" s="505">
        <v>203</v>
      </c>
      <c r="B1002" s="16" t="s">
        <v>618</v>
      </c>
      <c r="C1002" s="507">
        <f>C535</f>
        <v>1650000</v>
      </c>
      <c r="D1002" s="507">
        <f>D535</f>
        <v>861375.3</v>
      </c>
      <c r="E1002" s="507">
        <f>E535</f>
        <v>2200000</v>
      </c>
    </row>
    <row r="1003" spans="1:5" ht="27" customHeight="1">
      <c r="A1003" s="505"/>
      <c r="B1003" s="53" t="s">
        <v>410</v>
      </c>
      <c r="C1003" s="513"/>
      <c r="D1003" s="513"/>
      <c r="E1003" s="513"/>
    </row>
    <row r="1004" spans="1:5" ht="33.6" customHeight="1">
      <c r="A1004" s="505">
        <v>204</v>
      </c>
      <c r="B1004" s="28" t="s">
        <v>619</v>
      </c>
      <c r="C1004" s="507">
        <f>C548</f>
        <v>1450000</v>
      </c>
      <c r="D1004" s="507">
        <f>D548</f>
        <v>256780.63</v>
      </c>
      <c r="E1004" s="507">
        <f>E548</f>
        <v>1450000</v>
      </c>
    </row>
    <row r="1005" spans="1:5" ht="27" customHeight="1">
      <c r="A1005" s="505"/>
      <c r="B1005" s="52" t="s">
        <v>269</v>
      </c>
      <c r="C1005" s="513"/>
      <c r="D1005" s="513"/>
      <c r="E1005" s="513"/>
    </row>
    <row r="1006" spans="1:5" ht="29.4" customHeight="1">
      <c r="A1006" s="505">
        <v>205</v>
      </c>
      <c r="B1006" s="16" t="s">
        <v>695</v>
      </c>
      <c r="C1006" s="507">
        <f>C573</f>
        <v>1280000</v>
      </c>
      <c r="D1006" s="507">
        <f>D573</f>
        <v>93099.19</v>
      </c>
      <c r="E1006" s="507">
        <f>E573</f>
        <v>920000</v>
      </c>
    </row>
    <row r="1007" spans="1:5" ht="27" customHeight="1">
      <c r="A1007" s="505"/>
      <c r="B1007" s="53" t="s">
        <v>411</v>
      </c>
      <c r="C1007" s="513"/>
      <c r="D1007" s="513"/>
      <c r="E1007" s="513"/>
    </row>
    <row r="1008" spans="1:5" ht="25.95" customHeight="1">
      <c r="A1008" s="505">
        <v>206</v>
      </c>
      <c r="B1008" s="32" t="s">
        <v>696</v>
      </c>
      <c r="C1008" s="507">
        <v>0</v>
      </c>
      <c r="D1008" s="507">
        <v>0</v>
      </c>
      <c r="E1008" s="507">
        <v>0</v>
      </c>
    </row>
    <row r="1009" spans="1:8" ht="27" customHeight="1">
      <c r="A1009" s="505"/>
      <c r="B1009" s="52" t="s">
        <v>271</v>
      </c>
      <c r="C1009" s="513"/>
      <c r="D1009" s="513"/>
      <c r="E1009" s="513"/>
    </row>
    <row r="1010" spans="1:8" ht="24" customHeight="1">
      <c r="A1010" s="505">
        <v>207</v>
      </c>
      <c r="B1010" s="16" t="s">
        <v>697</v>
      </c>
      <c r="C1010" s="507">
        <v>0</v>
      </c>
      <c r="D1010" s="507">
        <v>0</v>
      </c>
      <c r="E1010" s="507">
        <v>0</v>
      </c>
    </row>
    <row r="1011" spans="1:8" ht="27" customHeight="1">
      <c r="A1011" s="505"/>
      <c r="B1011" s="53" t="s">
        <v>412</v>
      </c>
      <c r="C1011" s="513"/>
      <c r="D1011" s="513"/>
      <c r="E1011" s="513"/>
    </row>
    <row r="1012" spans="1:8" ht="25.2" customHeight="1">
      <c r="A1012" s="505">
        <v>208</v>
      </c>
      <c r="B1012" s="28" t="s">
        <v>475</v>
      </c>
      <c r="C1012" s="507">
        <f>C580</f>
        <v>0</v>
      </c>
      <c r="D1012" s="507">
        <f>D580</f>
        <v>0</v>
      </c>
      <c r="E1012" s="507">
        <f>E580</f>
        <v>0</v>
      </c>
    </row>
    <row r="1013" spans="1:8" ht="27" customHeight="1" thickBot="1">
      <c r="A1013" s="506"/>
      <c r="B1013" s="52" t="s">
        <v>272</v>
      </c>
      <c r="C1013" s="508"/>
      <c r="D1013" s="508"/>
      <c r="E1013" s="508"/>
    </row>
    <row r="1014" spans="1:8" ht="27" customHeight="1">
      <c r="A1014" s="509"/>
      <c r="B1014" s="180" t="s">
        <v>698</v>
      </c>
      <c r="C1014" s="511">
        <f>SUM(C998:C1013)</f>
        <v>30047600</v>
      </c>
      <c r="D1014" s="511">
        <f>SUM(D998:D1013)</f>
        <v>11357560.760000002</v>
      </c>
      <c r="E1014" s="511">
        <f>SUM(E998:E1013)</f>
        <v>31278040</v>
      </c>
    </row>
    <row r="1015" spans="1:8" ht="18.600000000000001" thickBot="1">
      <c r="A1015" s="510"/>
      <c r="B1015" s="181" t="s">
        <v>413</v>
      </c>
      <c r="C1015" s="512"/>
      <c r="D1015" s="512"/>
      <c r="E1015" s="512"/>
    </row>
    <row r="1016" spans="1:8" ht="25.5" customHeight="1">
      <c r="A1016" s="495" t="s">
        <v>520</v>
      </c>
      <c r="B1016" s="496"/>
      <c r="C1016" s="496"/>
      <c r="D1016" s="496"/>
      <c r="E1016" s="497"/>
    </row>
    <row r="1017" spans="1:8" ht="27.75" customHeight="1">
      <c r="A1017" s="498" t="s">
        <v>280</v>
      </c>
      <c r="B1017" s="499"/>
      <c r="C1017" s="499"/>
      <c r="D1017" s="499"/>
      <c r="E1017" s="500"/>
    </row>
    <row r="1018" spans="1:8" ht="20.399999999999999">
      <c r="A1018" s="442" t="s">
        <v>853</v>
      </c>
      <c r="B1018" s="443"/>
      <c r="C1018" s="443"/>
      <c r="D1018" s="443"/>
      <c r="E1018" s="444"/>
    </row>
    <row r="1019" spans="1:8" ht="18.600000000000001">
      <c r="A1019" s="445" t="s">
        <v>408</v>
      </c>
      <c r="B1019" s="446"/>
      <c r="C1019" s="446"/>
      <c r="D1019" s="446"/>
      <c r="E1019" s="447"/>
      <c r="H1019" s="10" t="s">
        <v>693</v>
      </c>
    </row>
    <row r="1020" spans="1:8" ht="21">
      <c r="A1020" s="515">
        <v>3</v>
      </c>
      <c r="B1020" s="516"/>
      <c r="C1020" s="516"/>
      <c r="D1020" s="516"/>
      <c r="E1020" s="517"/>
    </row>
    <row r="1021" spans="1:8" ht="20.399999999999999">
      <c r="A1021" s="451" t="s">
        <v>474</v>
      </c>
      <c r="B1021" s="452"/>
      <c r="C1021" s="452"/>
      <c r="D1021" s="452"/>
      <c r="E1021" s="453"/>
    </row>
    <row r="1022" spans="1:8" ht="16.8" thickBot="1">
      <c r="A1022" s="425" t="s">
        <v>370</v>
      </c>
      <c r="B1022" s="426"/>
      <c r="C1022" s="426"/>
      <c r="D1022" s="426"/>
      <c r="E1022" s="427"/>
    </row>
    <row r="1023" spans="1:8" ht="60" customHeight="1">
      <c r="A1023" s="428" t="s">
        <v>599</v>
      </c>
      <c r="B1023" s="429"/>
      <c r="C1023" s="11" t="s">
        <v>826</v>
      </c>
      <c r="D1023" s="11" t="s">
        <v>846</v>
      </c>
      <c r="E1023" s="11" t="s">
        <v>843</v>
      </c>
    </row>
    <row r="1024" spans="1:8" ht="27" customHeight="1" thickBot="1">
      <c r="A1024" s="474" t="s">
        <v>325</v>
      </c>
      <c r="B1024" s="431"/>
      <c r="C1024" s="60" t="s">
        <v>828</v>
      </c>
      <c r="D1024" s="60" t="s">
        <v>833</v>
      </c>
      <c r="E1024" s="60" t="s">
        <v>844</v>
      </c>
    </row>
    <row r="1025" spans="1:5" ht="27" customHeight="1">
      <c r="A1025" s="502">
        <v>301</v>
      </c>
      <c r="B1025" s="179" t="s">
        <v>620</v>
      </c>
      <c r="C1025" s="514">
        <f>C610</f>
        <v>10778460</v>
      </c>
      <c r="D1025" s="514">
        <f>D610</f>
        <v>2401483.46</v>
      </c>
      <c r="E1025" s="514">
        <f>E610</f>
        <v>12189340</v>
      </c>
    </row>
    <row r="1026" spans="1:5" ht="27" customHeight="1">
      <c r="A1026" s="505"/>
      <c r="B1026" s="53" t="s">
        <v>266</v>
      </c>
      <c r="C1026" s="513"/>
      <c r="D1026" s="513"/>
      <c r="E1026" s="513"/>
    </row>
    <row r="1027" spans="1:5" ht="27" customHeight="1">
      <c r="A1027" s="505">
        <v>302</v>
      </c>
      <c r="B1027" s="32" t="s">
        <v>614</v>
      </c>
      <c r="C1027" s="507">
        <f>C615</f>
        <v>200000</v>
      </c>
      <c r="D1027" s="507">
        <f>D615</f>
        <v>110326</v>
      </c>
      <c r="E1027" s="507">
        <f>E615</f>
        <v>200000</v>
      </c>
    </row>
    <row r="1028" spans="1:5" ht="27" customHeight="1">
      <c r="A1028" s="505"/>
      <c r="B1028" s="53" t="s">
        <v>328</v>
      </c>
      <c r="C1028" s="513"/>
      <c r="D1028" s="513"/>
      <c r="E1028" s="513"/>
    </row>
    <row r="1029" spans="1:5" ht="27" customHeight="1">
      <c r="A1029" s="505">
        <v>303</v>
      </c>
      <c r="B1029" s="16" t="s">
        <v>618</v>
      </c>
      <c r="C1029" s="507">
        <f>C625</f>
        <v>275000</v>
      </c>
      <c r="D1029" s="507">
        <f>D625</f>
        <v>63854</v>
      </c>
      <c r="E1029" s="507">
        <f>E625</f>
        <v>230000</v>
      </c>
    </row>
    <row r="1030" spans="1:5" ht="27" customHeight="1">
      <c r="A1030" s="505"/>
      <c r="B1030" s="53" t="s">
        <v>410</v>
      </c>
      <c r="C1030" s="513"/>
      <c r="D1030" s="513"/>
      <c r="E1030" s="513"/>
    </row>
    <row r="1031" spans="1:5" ht="34.200000000000003" customHeight="1">
      <c r="A1031" s="505">
        <v>304</v>
      </c>
      <c r="B1031" s="28" t="s">
        <v>619</v>
      </c>
      <c r="C1031" s="507">
        <f>C638</f>
        <v>700000</v>
      </c>
      <c r="D1031" s="507">
        <f>D638</f>
        <v>990441</v>
      </c>
      <c r="E1031" s="507">
        <f>E638</f>
        <v>250000</v>
      </c>
    </row>
    <row r="1032" spans="1:5" ht="27" customHeight="1">
      <c r="A1032" s="505"/>
      <c r="B1032" s="52" t="s">
        <v>269</v>
      </c>
      <c r="C1032" s="513"/>
      <c r="D1032" s="513"/>
      <c r="E1032" s="513"/>
    </row>
    <row r="1033" spans="1:5" ht="33" customHeight="1">
      <c r="A1033" s="505">
        <v>305</v>
      </c>
      <c r="B1033" s="16" t="s">
        <v>695</v>
      </c>
      <c r="C1033" s="507">
        <f>C649</f>
        <v>200000</v>
      </c>
      <c r="D1033" s="507">
        <f>D649</f>
        <v>35075</v>
      </c>
      <c r="E1033" s="507">
        <f>E649</f>
        <v>600000</v>
      </c>
    </row>
    <row r="1034" spans="1:5" ht="27" customHeight="1">
      <c r="A1034" s="505"/>
      <c r="B1034" s="53" t="s">
        <v>411</v>
      </c>
      <c r="C1034" s="513"/>
      <c r="D1034" s="513"/>
      <c r="E1034" s="513"/>
    </row>
    <row r="1035" spans="1:5" ht="22.95" customHeight="1">
      <c r="A1035" s="505">
        <v>306</v>
      </c>
      <c r="B1035" s="32" t="s">
        <v>696</v>
      </c>
      <c r="C1035" s="507">
        <v>0</v>
      </c>
      <c r="D1035" s="507">
        <v>0</v>
      </c>
      <c r="E1035" s="507">
        <v>0</v>
      </c>
    </row>
    <row r="1036" spans="1:5" ht="27" customHeight="1">
      <c r="A1036" s="505"/>
      <c r="B1036" s="52" t="s">
        <v>271</v>
      </c>
      <c r="C1036" s="513"/>
      <c r="D1036" s="513"/>
      <c r="E1036" s="513"/>
    </row>
    <row r="1037" spans="1:5" ht="27" customHeight="1">
      <c r="A1037" s="505">
        <v>307</v>
      </c>
      <c r="B1037" s="16" t="s">
        <v>697</v>
      </c>
      <c r="C1037" s="507">
        <v>0</v>
      </c>
      <c r="D1037" s="507">
        <v>0</v>
      </c>
      <c r="E1037" s="507">
        <v>0</v>
      </c>
    </row>
    <row r="1038" spans="1:5" ht="22.2" customHeight="1">
      <c r="A1038" s="505"/>
      <c r="B1038" s="53" t="s">
        <v>412</v>
      </c>
      <c r="C1038" s="513"/>
      <c r="D1038" s="513"/>
      <c r="E1038" s="513"/>
    </row>
    <row r="1039" spans="1:5" ht="25.2" customHeight="1">
      <c r="A1039" s="505">
        <v>308</v>
      </c>
      <c r="B1039" s="28" t="s">
        <v>475</v>
      </c>
      <c r="C1039" s="507">
        <f>C656</f>
        <v>0</v>
      </c>
      <c r="D1039" s="507">
        <f>D656</f>
        <v>0</v>
      </c>
      <c r="E1039" s="507">
        <f>E656</f>
        <v>0</v>
      </c>
    </row>
    <row r="1040" spans="1:5" ht="27" customHeight="1" thickBot="1">
      <c r="A1040" s="506"/>
      <c r="B1040" s="52" t="s">
        <v>272</v>
      </c>
      <c r="C1040" s="508"/>
      <c r="D1040" s="508"/>
      <c r="E1040" s="508"/>
    </row>
    <row r="1041" spans="1:5" ht="27" customHeight="1">
      <c r="A1041" s="520"/>
      <c r="B1041" s="180" t="s">
        <v>698</v>
      </c>
      <c r="C1041" s="511">
        <f>SUM(C1025:C1040)</f>
        <v>12153460</v>
      </c>
      <c r="D1041" s="511">
        <f>SUM(D1025:D1040)</f>
        <v>3601179.46</v>
      </c>
      <c r="E1041" s="511">
        <f>SUM(E1025:E1040)</f>
        <v>13469340</v>
      </c>
    </row>
    <row r="1042" spans="1:5" ht="24" customHeight="1" thickBot="1">
      <c r="A1042" s="521"/>
      <c r="B1042" s="181" t="s">
        <v>413</v>
      </c>
      <c r="C1042" s="512"/>
      <c r="D1042" s="512"/>
      <c r="E1042" s="512"/>
    </row>
    <row r="1043" spans="1:5" ht="25.5" customHeight="1">
      <c r="A1043" s="495" t="s">
        <v>520</v>
      </c>
      <c r="B1043" s="496"/>
      <c r="C1043" s="496"/>
      <c r="D1043" s="496"/>
      <c r="E1043" s="497"/>
    </row>
    <row r="1044" spans="1:5" ht="27.75" customHeight="1">
      <c r="A1044" s="498" t="s">
        <v>280</v>
      </c>
      <c r="B1044" s="499"/>
      <c r="C1044" s="499"/>
      <c r="D1044" s="499"/>
      <c r="E1044" s="500"/>
    </row>
    <row r="1045" spans="1:5" ht="20.399999999999999">
      <c r="A1045" s="442" t="s">
        <v>853</v>
      </c>
      <c r="B1045" s="443"/>
      <c r="C1045" s="443"/>
      <c r="D1045" s="443"/>
      <c r="E1045" s="444"/>
    </row>
    <row r="1046" spans="1:5" ht="18.600000000000001">
      <c r="A1046" s="445" t="s">
        <v>408</v>
      </c>
      <c r="B1046" s="446"/>
      <c r="C1046" s="446"/>
      <c r="D1046" s="446"/>
      <c r="E1046" s="447"/>
    </row>
    <row r="1047" spans="1:5" ht="21">
      <c r="A1047" s="515">
        <v>4</v>
      </c>
      <c r="B1047" s="516"/>
      <c r="C1047" s="516"/>
      <c r="D1047" s="516"/>
      <c r="E1047" s="517"/>
    </row>
    <row r="1048" spans="1:5" ht="20.399999999999999">
      <c r="A1048" s="451" t="s">
        <v>547</v>
      </c>
      <c r="B1048" s="452"/>
      <c r="C1048" s="452"/>
      <c r="D1048" s="452"/>
      <c r="E1048" s="453"/>
    </row>
    <row r="1049" spans="1:5" ht="16.8" thickBot="1">
      <c r="A1049" s="425" t="s">
        <v>254</v>
      </c>
      <c r="B1049" s="426"/>
      <c r="C1049" s="426"/>
      <c r="D1049" s="426"/>
      <c r="E1049" s="427"/>
    </row>
    <row r="1050" spans="1:5" ht="49.95" customHeight="1">
      <c r="A1050" s="428" t="s">
        <v>599</v>
      </c>
      <c r="B1050" s="429"/>
      <c r="C1050" s="11" t="s">
        <v>826</v>
      </c>
      <c r="D1050" s="11" t="s">
        <v>846</v>
      </c>
      <c r="E1050" s="11" t="s">
        <v>843</v>
      </c>
    </row>
    <row r="1051" spans="1:5" ht="21" customHeight="1" thickBot="1">
      <c r="A1051" s="474" t="s">
        <v>325</v>
      </c>
      <c r="B1051" s="431"/>
      <c r="C1051" s="60" t="s">
        <v>828</v>
      </c>
      <c r="D1051" s="60" t="s">
        <v>833</v>
      </c>
      <c r="E1051" s="60" t="s">
        <v>844</v>
      </c>
    </row>
    <row r="1052" spans="1:5" ht="27" customHeight="1">
      <c r="A1052" s="502">
        <v>401</v>
      </c>
      <c r="B1052" s="179" t="s">
        <v>620</v>
      </c>
      <c r="C1052" s="514">
        <f>C718</f>
        <v>539600</v>
      </c>
      <c r="D1052" s="514">
        <f>D718</f>
        <v>0</v>
      </c>
      <c r="E1052" s="514">
        <f>E718</f>
        <v>549600</v>
      </c>
    </row>
    <row r="1053" spans="1:5" ht="27" customHeight="1">
      <c r="A1053" s="505"/>
      <c r="B1053" s="53" t="s">
        <v>266</v>
      </c>
      <c r="C1053" s="513"/>
      <c r="D1053" s="513"/>
      <c r="E1053" s="513"/>
    </row>
    <row r="1054" spans="1:5" ht="27.6" customHeight="1">
      <c r="A1054" s="505">
        <v>402</v>
      </c>
      <c r="B1054" s="32" t="s">
        <v>614</v>
      </c>
      <c r="C1054" s="507">
        <f>C723</f>
        <v>20000</v>
      </c>
      <c r="D1054" s="507">
        <f>D723</f>
        <v>0</v>
      </c>
      <c r="E1054" s="507">
        <f>E723</f>
        <v>20000</v>
      </c>
    </row>
    <row r="1055" spans="1:5" ht="23.4" customHeight="1">
      <c r="A1055" s="505"/>
      <c r="B1055" s="53" t="s">
        <v>328</v>
      </c>
      <c r="C1055" s="513"/>
      <c r="D1055" s="513"/>
      <c r="E1055" s="513"/>
    </row>
    <row r="1056" spans="1:5" ht="27" customHeight="1">
      <c r="A1056" s="505">
        <v>403</v>
      </c>
      <c r="B1056" s="16" t="s">
        <v>618</v>
      </c>
      <c r="C1056" s="507">
        <f>C730</f>
        <v>200000</v>
      </c>
      <c r="D1056" s="507">
        <f>D730</f>
        <v>25125</v>
      </c>
      <c r="E1056" s="507">
        <f>E730</f>
        <v>200000</v>
      </c>
    </row>
    <row r="1057" spans="1:5" ht="27" customHeight="1">
      <c r="A1057" s="505"/>
      <c r="B1057" s="53" t="s">
        <v>410</v>
      </c>
      <c r="C1057" s="513"/>
      <c r="D1057" s="513"/>
      <c r="E1057" s="513"/>
    </row>
    <row r="1058" spans="1:5" ht="38.4" customHeight="1">
      <c r="A1058" s="505">
        <v>404</v>
      </c>
      <c r="B1058" s="28" t="s">
        <v>619</v>
      </c>
      <c r="C1058" s="507">
        <f>C739</f>
        <v>50000</v>
      </c>
      <c r="D1058" s="507">
        <f>D739</f>
        <v>1365</v>
      </c>
      <c r="E1058" s="507">
        <f>E739</f>
        <v>50000</v>
      </c>
    </row>
    <row r="1059" spans="1:5" ht="27" customHeight="1">
      <c r="A1059" s="505"/>
      <c r="B1059" s="52" t="s">
        <v>269</v>
      </c>
      <c r="C1059" s="513"/>
      <c r="D1059" s="513"/>
      <c r="E1059" s="513"/>
    </row>
    <row r="1060" spans="1:5" ht="35.25" customHeight="1">
      <c r="A1060" s="505">
        <v>405</v>
      </c>
      <c r="B1060" s="16" t="s">
        <v>695</v>
      </c>
      <c r="C1060" s="507">
        <f>C746</f>
        <v>20000</v>
      </c>
      <c r="D1060" s="507">
        <f>D746</f>
        <v>3000</v>
      </c>
      <c r="E1060" s="507">
        <f>E746</f>
        <v>20000</v>
      </c>
    </row>
    <row r="1061" spans="1:5" ht="27" customHeight="1">
      <c r="A1061" s="505"/>
      <c r="B1061" s="53" t="s">
        <v>411</v>
      </c>
      <c r="C1061" s="513"/>
      <c r="D1061" s="513"/>
      <c r="E1061" s="513"/>
    </row>
    <row r="1062" spans="1:5" ht="22.95" customHeight="1">
      <c r="A1062" s="505">
        <v>406</v>
      </c>
      <c r="B1062" s="32" t="s">
        <v>696</v>
      </c>
      <c r="C1062" s="507">
        <v>0</v>
      </c>
      <c r="D1062" s="507">
        <v>0</v>
      </c>
      <c r="E1062" s="507">
        <v>0</v>
      </c>
    </row>
    <row r="1063" spans="1:5" ht="24.6" customHeight="1">
      <c r="A1063" s="505"/>
      <c r="B1063" s="52" t="s">
        <v>271</v>
      </c>
      <c r="C1063" s="513"/>
      <c r="D1063" s="513"/>
      <c r="E1063" s="513"/>
    </row>
    <row r="1064" spans="1:5" ht="24" customHeight="1">
      <c r="A1064" s="505">
        <v>407</v>
      </c>
      <c r="B1064" s="16" t="s">
        <v>697</v>
      </c>
      <c r="C1064" s="507">
        <v>0</v>
      </c>
      <c r="D1064" s="507">
        <v>0</v>
      </c>
      <c r="E1064" s="507">
        <v>0</v>
      </c>
    </row>
    <row r="1065" spans="1:5" ht="27" customHeight="1">
      <c r="A1065" s="505"/>
      <c r="B1065" s="53" t="s">
        <v>412</v>
      </c>
      <c r="C1065" s="513"/>
      <c r="D1065" s="513"/>
      <c r="E1065" s="513"/>
    </row>
    <row r="1066" spans="1:5" ht="27" customHeight="1">
      <c r="A1066" s="505">
        <v>408</v>
      </c>
      <c r="B1066" s="28" t="s">
        <v>475</v>
      </c>
      <c r="C1066" s="507">
        <f>C751</f>
        <v>0</v>
      </c>
      <c r="D1066" s="507">
        <f>D751</f>
        <v>0</v>
      </c>
      <c r="E1066" s="507">
        <f>E751</f>
        <v>0</v>
      </c>
    </row>
    <row r="1067" spans="1:5" ht="27" customHeight="1" thickBot="1">
      <c r="A1067" s="505"/>
      <c r="B1067" s="52" t="s">
        <v>272</v>
      </c>
      <c r="C1067" s="518"/>
      <c r="D1067" s="518"/>
      <c r="E1067" s="518"/>
    </row>
    <row r="1068" spans="1:5" ht="23.4" customHeight="1">
      <c r="A1068" s="519"/>
      <c r="B1068" s="180" t="s">
        <v>698</v>
      </c>
      <c r="C1068" s="511">
        <f>SUM(C1052:C1067)</f>
        <v>829600</v>
      </c>
      <c r="D1068" s="511">
        <f>SUM(D1052:D1067)</f>
        <v>29490</v>
      </c>
      <c r="E1068" s="511">
        <f>SUM(E1052:E1067)</f>
        <v>839600</v>
      </c>
    </row>
    <row r="1069" spans="1:5" ht="27" customHeight="1" thickBot="1">
      <c r="A1069" s="510"/>
      <c r="B1069" s="181" t="s">
        <v>413</v>
      </c>
      <c r="C1069" s="512"/>
      <c r="D1069" s="512"/>
      <c r="E1069" s="512"/>
    </row>
    <row r="1070" spans="1:5" ht="25.5" customHeight="1">
      <c r="A1070" s="495" t="s">
        <v>520</v>
      </c>
      <c r="B1070" s="496"/>
      <c r="C1070" s="496"/>
      <c r="D1070" s="496"/>
      <c r="E1070" s="497"/>
    </row>
    <row r="1071" spans="1:5" ht="27.75" customHeight="1">
      <c r="A1071" s="498" t="s">
        <v>280</v>
      </c>
      <c r="B1071" s="499"/>
      <c r="C1071" s="499"/>
      <c r="D1071" s="499"/>
      <c r="E1071" s="500"/>
    </row>
    <row r="1072" spans="1:5" ht="20.399999999999999">
      <c r="A1072" s="442" t="s">
        <v>853</v>
      </c>
      <c r="B1072" s="443"/>
      <c r="C1072" s="443"/>
      <c r="D1072" s="443"/>
      <c r="E1072" s="444"/>
    </row>
    <row r="1073" spans="1:5" ht="18.600000000000001">
      <c r="A1073" s="445" t="s">
        <v>408</v>
      </c>
      <c r="B1073" s="446"/>
      <c r="C1073" s="446"/>
      <c r="D1073" s="446"/>
      <c r="E1073" s="447"/>
    </row>
    <row r="1074" spans="1:5" ht="21">
      <c r="A1074" s="515">
        <v>5</v>
      </c>
      <c r="B1074" s="516"/>
      <c r="C1074" s="516"/>
      <c r="D1074" s="516"/>
      <c r="E1074" s="517"/>
    </row>
    <row r="1075" spans="1:5" ht="20.399999999999999">
      <c r="A1075" s="451" t="s">
        <v>672</v>
      </c>
      <c r="B1075" s="452"/>
      <c r="C1075" s="452"/>
      <c r="D1075" s="452"/>
      <c r="E1075" s="453"/>
    </row>
    <row r="1076" spans="1:5" ht="16.8" thickBot="1">
      <c r="A1076" s="425" t="s">
        <v>391</v>
      </c>
      <c r="B1076" s="426"/>
      <c r="C1076" s="426"/>
      <c r="D1076" s="426"/>
      <c r="E1076" s="427"/>
    </row>
    <row r="1077" spans="1:5" ht="55.95" customHeight="1">
      <c r="A1077" s="428" t="s">
        <v>599</v>
      </c>
      <c r="B1077" s="429"/>
      <c r="C1077" s="11" t="s">
        <v>826</v>
      </c>
      <c r="D1077" s="11" t="s">
        <v>846</v>
      </c>
      <c r="E1077" s="11" t="s">
        <v>843</v>
      </c>
    </row>
    <row r="1078" spans="1:5" ht="31.95" customHeight="1" thickBot="1">
      <c r="A1078" s="474" t="s">
        <v>325</v>
      </c>
      <c r="B1078" s="431"/>
      <c r="C1078" s="60" t="s">
        <v>828</v>
      </c>
      <c r="D1078" s="60" t="s">
        <v>833</v>
      </c>
      <c r="E1078" s="60" t="s">
        <v>844</v>
      </c>
    </row>
    <row r="1079" spans="1:5" ht="27" customHeight="1">
      <c r="A1079" s="502">
        <v>501</v>
      </c>
      <c r="B1079" s="179" t="s">
        <v>620</v>
      </c>
      <c r="C1079" s="514">
        <v>0</v>
      </c>
      <c r="D1079" s="514">
        <v>0</v>
      </c>
      <c r="E1079" s="514">
        <v>0</v>
      </c>
    </row>
    <row r="1080" spans="1:5" ht="27" customHeight="1">
      <c r="A1080" s="505"/>
      <c r="B1080" s="53" t="s">
        <v>266</v>
      </c>
      <c r="C1080" s="513"/>
      <c r="D1080" s="513"/>
      <c r="E1080" s="513"/>
    </row>
    <row r="1081" spans="1:5" ht="24.6" customHeight="1">
      <c r="A1081" s="505">
        <v>502</v>
      </c>
      <c r="B1081" s="32" t="s">
        <v>614</v>
      </c>
      <c r="C1081" s="507">
        <v>0</v>
      </c>
      <c r="D1081" s="507">
        <v>0</v>
      </c>
      <c r="E1081" s="507">
        <v>0</v>
      </c>
    </row>
    <row r="1082" spans="1:5" ht="27" customHeight="1">
      <c r="A1082" s="505"/>
      <c r="B1082" s="53" t="s">
        <v>328</v>
      </c>
      <c r="C1082" s="513"/>
      <c r="D1082" s="513"/>
      <c r="E1082" s="513"/>
    </row>
    <row r="1083" spans="1:5" ht="22.95" customHeight="1">
      <c r="A1083" s="505">
        <v>503</v>
      </c>
      <c r="B1083" s="16" t="s">
        <v>618</v>
      </c>
      <c r="C1083" s="507">
        <f>C783</f>
        <v>300000</v>
      </c>
      <c r="D1083" s="507">
        <f>D783</f>
        <v>0</v>
      </c>
      <c r="E1083" s="507">
        <f>E783</f>
        <v>150000</v>
      </c>
    </row>
    <row r="1084" spans="1:5" ht="27" customHeight="1">
      <c r="A1084" s="505"/>
      <c r="B1084" s="53" t="s">
        <v>410</v>
      </c>
      <c r="C1084" s="513"/>
      <c r="D1084" s="513"/>
      <c r="E1084" s="513"/>
    </row>
    <row r="1085" spans="1:5" ht="30.6" customHeight="1">
      <c r="A1085" s="505">
        <v>504</v>
      </c>
      <c r="B1085" s="28" t="s">
        <v>619</v>
      </c>
      <c r="C1085" s="507">
        <f>C788</f>
        <v>250000</v>
      </c>
      <c r="D1085" s="507">
        <f>D788</f>
        <v>26703</v>
      </c>
      <c r="E1085" s="507">
        <f>E788</f>
        <v>250000</v>
      </c>
    </row>
    <row r="1086" spans="1:5" ht="27" customHeight="1">
      <c r="A1086" s="505"/>
      <c r="B1086" s="52" t="s">
        <v>269</v>
      </c>
      <c r="C1086" s="513"/>
      <c r="D1086" s="513"/>
      <c r="E1086" s="513"/>
    </row>
    <row r="1087" spans="1:5" ht="36.6" customHeight="1">
      <c r="A1087" s="505">
        <v>505</v>
      </c>
      <c r="B1087" s="16" t="s">
        <v>695</v>
      </c>
      <c r="C1087" s="507">
        <f>C801</f>
        <v>770000</v>
      </c>
      <c r="D1087" s="507">
        <f>D801</f>
        <v>378418.70999999996</v>
      </c>
      <c r="E1087" s="507">
        <f>E801</f>
        <v>800000</v>
      </c>
    </row>
    <row r="1088" spans="1:5" ht="27" customHeight="1">
      <c r="A1088" s="505"/>
      <c r="B1088" s="53" t="s">
        <v>810</v>
      </c>
      <c r="C1088" s="513"/>
      <c r="D1088" s="513"/>
      <c r="E1088" s="513"/>
    </row>
    <row r="1089" spans="1:5" ht="25.2" customHeight="1">
      <c r="A1089" s="505">
        <v>506</v>
      </c>
      <c r="B1089" s="32" t="s">
        <v>696</v>
      </c>
      <c r="C1089" s="507"/>
      <c r="D1089" s="507"/>
      <c r="E1089" s="507"/>
    </row>
    <row r="1090" spans="1:5" ht="22.2" customHeight="1">
      <c r="A1090" s="505"/>
      <c r="B1090" s="52" t="s">
        <v>271</v>
      </c>
      <c r="C1090" s="513"/>
      <c r="D1090" s="513"/>
      <c r="E1090" s="513"/>
    </row>
    <row r="1091" spans="1:5" ht="27" customHeight="1">
      <c r="A1091" s="505">
        <v>507</v>
      </c>
      <c r="B1091" s="16" t="s">
        <v>697</v>
      </c>
      <c r="C1091" s="507">
        <v>0</v>
      </c>
      <c r="D1091" s="507">
        <v>0</v>
      </c>
      <c r="E1091" s="507">
        <v>0</v>
      </c>
    </row>
    <row r="1092" spans="1:5" ht="22.2" customHeight="1">
      <c r="A1092" s="505"/>
      <c r="B1092" s="53" t="s">
        <v>412</v>
      </c>
      <c r="C1092" s="513"/>
      <c r="D1092" s="513"/>
      <c r="E1092" s="513"/>
    </row>
    <row r="1093" spans="1:5" ht="27" customHeight="1">
      <c r="A1093" s="505">
        <v>508</v>
      </c>
      <c r="B1093" s="28" t="s">
        <v>475</v>
      </c>
      <c r="C1093" s="507">
        <v>0</v>
      </c>
      <c r="D1093" s="507">
        <v>0</v>
      </c>
      <c r="E1093" s="507">
        <v>0</v>
      </c>
    </row>
    <row r="1094" spans="1:5" ht="27" customHeight="1" thickBot="1">
      <c r="A1094" s="506"/>
      <c r="B1094" s="52" t="s">
        <v>272</v>
      </c>
      <c r="C1094" s="508"/>
      <c r="D1094" s="508"/>
      <c r="E1094" s="508"/>
    </row>
    <row r="1095" spans="1:5" ht="27" customHeight="1">
      <c r="A1095" s="509"/>
      <c r="B1095" s="180" t="s">
        <v>698</v>
      </c>
      <c r="C1095" s="511">
        <f>SUM(C1079:C1094)</f>
        <v>1320000</v>
      </c>
      <c r="D1095" s="511">
        <f>SUM(D1079:D1094)</f>
        <v>405121.70999999996</v>
      </c>
      <c r="E1095" s="511">
        <f>SUM(E1079:E1094)</f>
        <v>1200000</v>
      </c>
    </row>
    <row r="1096" spans="1:5" ht="23.4" customHeight="1" thickBot="1">
      <c r="A1096" s="510"/>
      <c r="B1096" s="181" t="s">
        <v>413</v>
      </c>
      <c r="C1096" s="512"/>
      <c r="D1096" s="512"/>
      <c r="E1096" s="512"/>
    </row>
    <row r="1097" spans="1:5" ht="22.8">
      <c r="A1097" s="495" t="s">
        <v>520</v>
      </c>
      <c r="B1097" s="496"/>
      <c r="C1097" s="496"/>
      <c r="D1097" s="496"/>
      <c r="E1097" s="497"/>
    </row>
    <row r="1098" spans="1:5" ht="25.5" customHeight="1">
      <c r="A1098" s="498" t="s">
        <v>280</v>
      </c>
      <c r="B1098" s="499"/>
      <c r="C1098" s="499"/>
      <c r="D1098" s="499"/>
      <c r="E1098" s="500"/>
    </row>
    <row r="1099" spans="1:5" ht="27.75" customHeight="1">
      <c r="A1099" s="442" t="s">
        <v>853</v>
      </c>
      <c r="B1099" s="443"/>
      <c r="C1099" s="443"/>
      <c r="D1099" s="443"/>
      <c r="E1099" s="444"/>
    </row>
    <row r="1100" spans="1:5" ht="18.600000000000001">
      <c r="A1100" s="445" t="s">
        <v>854</v>
      </c>
      <c r="B1100" s="446"/>
      <c r="C1100" s="446"/>
      <c r="D1100" s="446"/>
      <c r="E1100" s="447"/>
    </row>
    <row r="1101" spans="1:5" ht="21">
      <c r="A1101" s="515">
        <v>6</v>
      </c>
      <c r="B1101" s="516"/>
      <c r="C1101" s="516"/>
      <c r="D1101" s="516"/>
      <c r="E1101" s="517"/>
    </row>
    <row r="1102" spans="1:5" ht="25.2" customHeight="1">
      <c r="A1102" s="451" t="s">
        <v>694</v>
      </c>
      <c r="B1102" s="452"/>
      <c r="C1102" s="452"/>
      <c r="D1102" s="452"/>
      <c r="E1102" s="453"/>
    </row>
    <row r="1103" spans="1:5" ht="23.4" customHeight="1" thickBot="1">
      <c r="A1103" s="425" t="s">
        <v>500</v>
      </c>
      <c r="B1103" s="426"/>
      <c r="C1103" s="426"/>
      <c r="D1103" s="426"/>
      <c r="E1103" s="427"/>
    </row>
    <row r="1104" spans="1:5" ht="61.2" customHeight="1">
      <c r="A1104" s="428" t="s">
        <v>599</v>
      </c>
      <c r="B1104" s="429"/>
      <c r="C1104" s="11" t="s">
        <v>826</v>
      </c>
      <c r="D1104" s="11" t="s">
        <v>846</v>
      </c>
      <c r="E1104" s="11" t="s">
        <v>843</v>
      </c>
    </row>
    <row r="1105" spans="1:5" ht="27" customHeight="1" thickBot="1">
      <c r="A1105" s="474" t="s">
        <v>325</v>
      </c>
      <c r="B1105" s="431"/>
      <c r="C1105" s="60" t="s">
        <v>828</v>
      </c>
      <c r="D1105" s="60" t="s">
        <v>833</v>
      </c>
      <c r="E1105" s="60" t="s">
        <v>844</v>
      </c>
    </row>
    <row r="1106" spans="1:5" ht="25.2" customHeight="1">
      <c r="A1106" s="502">
        <v>601</v>
      </c>
      <c r="B1106" s="179" t="s">
        <v>620</v>
      </c>
      <c r="C1106" s="514">
        <f>C875</f>
        <v>1877560</v>
      </c>
      <c r="D1106" s="514">
        <f>D875</f>
        <v>0</v>
      </c>
      <c r="E1106" s="514">
        <f>E875</f>
        <v>2092560</v>
      </c>
    </row>
    <row r="1107" spans="1:5" ht="27" customHeight="1">
      <c r="A1107" s="505"/>
      <c r="B1107" s="53" t="s">
        <v>266</v>
      </c>
      <c r="C1107" s="513"/>
      <c r="D1107" s="513"/>
      <c r="E1107" s="513"/>
    </row>
    <row r="1108" spans="1:5" ht="24" customHeight="1">
      <c r="A1108" s="505">
        <v>602</v>
      </c>
      <c r="B1108" s="32" t="s">
        <v>614</v>
      </c>
      <c r="C1108" s="507">
        <f>C880</f>
        <v>30000</v>
      </c>
      <c r="D1108" s="507">
        <f>D880</f>
        <v>0</v>
      </c>
      <c r="E1108" s="507">
        <f>E880</f>
        <v>30000</v>
      </c>
    </row>
    <row r="1109" spans="1:5" ht="27" customHeight="1">
      <c r="A1109" s="505"/>
      <c r="B1109" s="53" t="s">
        <v>328</v>
      </c>
      <c r="C1109" s="513"/>
      <c r="D1109" s="513"/>
      <c r="E1109" s="513"/>
    </row>
    <row r="1110" spans="1:5" ht="24.6" customHeight="1">
      <c r="A1110" s="505">
        <v>603</v>
      </c>
      <c r="B1110" s="16" t="s">
        <v>618</v>
      </c>
      <c r="C1110" s="507">
        <f>C891</f>
        <v>450000</v>
      </c>
      <c r="D1110" s="507">
        <f>D891</f>
        <v>29650</v>
      </c>
      <c r="E1110" s="507">
        <f>E891</f>
        <v>350000</v>
      </c>
    </row>
    <row r="1111" spans="1:5" ht="25.95" customHeight="1">
      <c r="A1111" s="505"/>
      <c r="B1111" s="53" t="s">
        <v>410</v>
      </c>
      <c r="C1111" s="513"/>
      <c r="D1111" s="513"/>
      <c r="E1111" s="513"/>
    </row>
    <row r="1112" spans="1:5" ht="29.4" customHeight="1">
      <c r="A1112" s="505">
        <v>604</v>
      </c>
      <c r="B1112" s="28" t="s">
        <v>619</v>
      </c>
      <c r="C1112" s="507">
        <f>C896</f>
        <v>50000</v>
      </c>
      <c r="D1112" s="507">
        <f>D896</f>
        <v>1334</v>
      </c>
      <c r="E1112" s="507">
        <f>E896</f>
        <v>50000</v>
      </c>
    </row>
    <row r="1113" spans="1:5" ht="23.4" customHeight="1">
      <c r="A1113" s="505"/>
      <c r="B1113" s="52" t="s">
        <v>269</v>
      </c>
      <c r="C1113" s="513"/>
      <c r="D1113" s="513"/>
      <c r="E1113" s="513"/>
    </row>
    <row r="1114" spans="1:5" ht="33" customHeight="1">
      <c r="A1114" s="505">
        <v>605</v>
      </c>
      <c r="B1114" s="16" t="s">
        <v>695</v>
      </c>
      <c r="C1114" s="507">
        <f>C915</f>
        <v>255150</v>
      </c>
      <c r="D1114" s="507">
        <f>D915</f>
        <v>63517.68</v>
      </c>
      <c r="E1114" s="507">
        <f>E915</f>
        <v>350000</v>
      </c>
    </row>
    <row r="1115" spans="1:5" ht="27" customHeight="1">
      <c r="A1115" s="505"/>
      <c r="B1115" s="53" t="s">
        <v>411</v>
      </c>
      <c r="C1115" s="513"/>
      <c r="D1115" s="513"/>
      <c r="E1115" s="513"/>
    </row>
    <row r="1116" spans="1:5" ht="22.2" customHeight="1">
      <c r="A1116" s="505">
        <v>606</v>
      </c>
      <c r="B1116" s="32" t="s">
        <v>696</v>
      </c>
      <c r="C1116" s="507">
        <v>0</v>
      </c>
      <c r="D1116" s="507">
        <v>0</v>
      </c>
      <c r="E1116" s="507">
        <v>0</v>
      </c>
    </row>
    <row r="1117" spans="1:5" ht="24.6" customHeight="1">
      <c r="A1117" s="505"/>
      <c r="B1117" s="52" t="s">
        <v>271</v>
      </c>
      <c r="C1117" s="513"/>
      <c r="D1117" s="513"/>
      <c r="E1117" s="513"/>
    </row>
    <row r="1118" spans="1:5" ht="23.4" customHeight="1">
      <c r="A1118" s="505">
        <v>607</v>
      </c>
      <c r="B1118" s="16" t="s">
        <v>697</v>
      </c>
      <c r="C1118" s="507">
        <f>C928</f>
        <v>50000</v>
      </c>
      <c r="D1118" s="507">
        <f>D928</f>
        <v>0</v>
      </c>
      <c r="E1118" s="507">
        <f>E928</f>
        <v>10000</v>
      </c>
    </row>
    <row r="1119" spans="1:5" ht="24.6" customHeight="1">
      <c r="A1119" s="505"/>
      <c r="B1119" s="53" t="s">
        <v>412</v>
      </c>
      <c r="C1119" s="513"/>
      <c r="D1119" s="513"/>
      <c r="E1119" s="513"/>
    </row>
    <row r="1120" spans="1:5" ht="25.2" customHeight="1">
      <c r="A1120" s="505">
        <v>608</v>
      </c>
      <c r="B1120" s="28" t="s">
        <v>475</v>
      </c>
      <c r="C1120" s="507">
        <f>C933</f>
        <v>0</v>
      </c>
      <c r="D1120" s="507">
        <f>D933</f>
        <v>0</v>
      </c>
      <c r="E1120" s="507">
        <f>E933</f>
        <v>0</v>
      </c>
    </row>
    <row r="1121" spans="1:5" ht="20.399999999999999" customHeight="1" thickBot="1">
      <c r="A1121" s="506"/>
      <c r="B1121" s="52" t="s">
        <v>272</v>
      </c>
      <c r="C1121" s="508"/>
      <c r="D1121" s="508"/>
      <c r="E1121" s="508"/>
    </row>
    <row r="1122" spans="1:5" ht="31.2" customHeight="1">
      <c r="A1122" s="509"/>
      <c r="B1122" s="180" t="s">
        <v>698</v>
      </c>
      <c r="C1122" s="511">
        <f>SUM(C1106:C1121)</f>
        <v>2712710</v>
      </c>
      <c r="D1122" s="511">
        <f>SUM(D1106:D1121)</f>
        <v>94501.68</v>
      </c>
      <c r="E1122" s="511">
        <f>SUM(E1106:E1121)</f>
        <v>2882560</v>
      </c>
    </row>
    <row r="1123" spans="1:5" ht="23.4" customHeight="1" thickBot="1">
      <c r="A1123" s="510"/>
      <c r="B1123" s="181" t="s">
        <v>413</v>
      </c>
      <c r="C1123" s="512"/>
      <c r="D1123" s="512"/>
      <c r="E1123" s="512"/>
    </row>
    <row r="1124" spans="1:5" ht="22.8">
      <c r="A1124" s="495" t="s">
        <v>520</v>
      </c>
      <c r="B1124" s="496"/>
      <c r="C1124" s="496"/>
      <c r="D1124" s="496"/>
      <c r="E1124" s="497"/>
    </row>
    <row r="1125" spans="1:5" ht="27.75" customHeight="1">
      <c r="A1125" s="498" t="s">
        <v>280</v>
      </c>
      <c r="B1125" s="499"/>
      <c r="C1125" s="499"/>
      <c r="D1125" s="499"/>
      <c r="E1125" s="500"/>
    </row>
    <row r="1126" spans="1:5" ht="20.399999999999999">
      <c r="A1126" s="442" t="s">
        <v>852</v>
      </c>
      <c r="B1126" s="443"/>
      <c r="C1126" s="443"/>
      <c r="D1126" s="443"/>
      <c r="E1126" s="444"/>
    </row>
    <row r="1127" spans="1:5" ht="18.600000000000001">
      <c r="A1127" s="454" t="s">
        <v>851</v>
      </c>
      <c r="B1127" s="455"/>
      <c r="C1127" s="455"/>
      <c r="D1127" s="455"/>
      <c r="E1127" s="456"/>
    </row>
    <row r="1128" spans="1:5" ht="18.600000000000001">
      <c r="A1128" s="445">
        <v>1</v>
      </c>
      <c r="B1128" s="446"/>
      <c r="C1128" s="446"/>
      <c r="D1128" s="446"/>
      <c r="E1128" s="447"/>
    </row>
    <row r="1129" spans="1:5" ht="20.399999999999999">
      <c r="A1129" s="451" t="s">
        <v>692</v>
      </c>
      <c r="B1129" s="452"/>
      <c r="C1129" s="452"/>
      <c r="D1129" s="452"/>
      <c r="E1129" s="453"/>
    </row>
    <row r="1130" spans="1:5" ht="16.8" thickBot="1">
      <c r="A1130" s="425" t="s">
        <v>414</v>
      </c>
      <c r="B1130" s="426"/>
      <c r="C1130" s="426"/>
      <c r="D1130" s="426"/>
      <c r="E1130" s="427"/>
    </row>
    <row r="1131" spans="1:5" ht="57.75" customHeight="1">
      <c r="A1131" s="428" t="s">
        <v>522</v>
      </c>
      <c r="B1131" s="429"/>
      <c r="C1131" s="11" t="s">
        <v>826</v>
      </c>
      <c r="D1131" s="11" t="s">
        <v>842</v>
      </c>
      <c r="E1131" s="11" t="s">
        <v>843</v>
      </c>
    </row>
    <row r="1132" spans="1:5" ht="30.6" thickBot="1">
      <c r="A1132" s="474" t="s">
        <v>281</v>
      </c>
      <c r="B1132" s="493"/>
      <c r="C1132" s="60" t="s">
        <v>828</v>
      </c>
      <c r="D1132" s="60" t="s">
        <v>827</v>
      </c>
      <c r="E1132" s="60" t="s">
        <v>844</v>
      </c>
    </row>
    <row r="1133" spans="1:5" ht="28.5" customHeight="1">
      <c r="A1133" s="502">
        <v>80</v>
      </c>
      <c r="B1133" s="183" t="s">
        <v>21</v>
      </c>
      <c r="C1133" s="266"/>
      <c r="D1133" s="266"/>
      <c r="E1133" s="266"/>
    </row>
    <row r="1134" spans="1:5" ht="28.5" customHeight="1" thickBot="1">
      <c r="A1134" s="503"/>
      <c r="B1134" s="184" t="s">
        <v>275</v>
      </c>
      <c r="C1134" s="265"/>
      <c r="D1134" s="265"/>
      <c r="E1134" s="265"/>
    </row>
    <row r="1135" spans="1:5" ht="28.5" customHeight="1">
      <c r="A1135" s="504" t="s">
        <v>200</v>
      </c>
      <c r="B1135" s="39" t="s">
        <v>699</v>
      </c>
      <c r="C1135" s="473"/>
      <c r="D1135" s="473"/>
      <c r="E1135" s="473"/>
    </row>
    <row r="1136" spans="1:5" ht="28.5" customHeight="1">
      <c r="A1136" s="491"/>
      <c r="B1136" s="51" t="s">
        <v>415</v>
      </c>
      <c r="C1136" s="435"/>
      <c r="D1136" s="435"/>
      <c r="E1136" s="435"/>
    </row>
    <row r="1137" spans="1:5" ht="28.5" customHeight="1">
      <c r="A1137" s="491" t="s">
        <v>201</v>
      </c>
      <c r="B1137" s="16" t="s">
        <v>700</v>
      </c>
      <c r="C1137" s="462"/>
      <c r="D1137" s="462"/>
      <c r="E1137" s="462"/>
    </row>
    <row r="1138" spans="1:5" ht="28.5" customHeight="1">
      <c r="A1138" s="491"/>
      <c r="B1138" s="53" t="s">
        <v>416</v>
      </c>
      <c r="C1138" s="435"/>
      <c r="D1138" s="435"/>
      <c r="E1138" s="435"/>
    </row>
    <row r="1139" spans="1:5" ht="28.5" customHeight="1">
      <c r="A1139" s="491" t="s">
        <v>202</v>
      </c>
      <c r="B1139" s="16" t="s">
        <v>701</v>
      </c>
      <c r="C1139" s="462"/>
      <c r="D1139" s="462"/>
      <c r="E1139" s="462"/>
    </row>
    <row r="1140" spans="1:5" ht="28.5" customHeight="1">
      <c r="A1140" s="491"/>
      <c r="B1140" s="53" t="s">
        <v>417</v>
      </c>
      <c r="C1140" s="435"/>
      <c r="D1140" s="435"/>
      <c r="E1140" s="435"/>
    </row>
    <row r="1141" spans="1:5" ht="28.5" customHeight="1">
      <c r="A1141" s="491" t="s">
        <v>203</v>
      </c>
      <c r="B1141" s="16" t="s">
        <v>829</v>
      </c>
      <c r="C1141" s="462">
        <f>C1345</f>
        <v>30000000</v>
      </c>
      <c r="D1141" s="462"/>
      <c r="E1141" s="462">
        <f>E1345</f>
        <v>30000000</v>
      </c>
    </row>
    <row r="1142" spans="1:5" ht="28.5" customHeight="1" thickBot="1">
      <c r="A1142" s="491"/>
      <c r="B1142" s="288" t="s">
        <v>830</v>
      </c>
      <c r="C1142" s="463"/>
      <c r="D1142" s="463"/>
      <c r="E1142" s="463"/>
    </row>
    <row r="1143" spans="1:5" ht="28.5" customHeight="1" thickBot="1">
      <c r="A1143" s="185"/>
      <c r="B1143" s="186" t="s">
        <v>706</v>
      </c>
      <c r="C1143" s="187">
        <f>SUM(C1135:C1142)</f>
        <v>30000000</v>
      </c>
      <c r="D1143" s="187">
        <f>SUM(D1135:D1142)</f>
        <v>0</v>
      </c>
      <c r="E1143" s="187">
        <f>SUM(E1135:E1142)</f>
        <v>30000000</v>
      </c>
    </row>
    <row r="1144" spans="1:5" ht="26.25" customHeight="1">
      <c r="A1144" s="19"/>
      <c r="B1144" s="20"/>
      <c r="C1144" s="21"/>
      <c r="D1144" s="21"/>
      <c r="E1144" s="21"/>
    </row>
    <row r="1145" spans="1:5" ht="26.25" customHeight="1">
      <c r="A1145" s="19"/>
      <c r="B1145" s="20"/>
      <c r="C1145" s="21"/>
      <c r="D1145" s="21"/>
      <c r="E1145" s="21"/>
    </row>
    <row r="1146" spans="1:5" ht="26.25" customHeight="1">
      <c r="A1146" s="19"/>
      <c r="B1146" s="20"/>
      <c r="C1146" s="21"/>
      <c r="D1146" s="21"/>
      <c r="E1146" s="21"/>
    </row>
    <row r="1147" spans="1:5" ht="26.25" customHeight="1">
      <c r="A1147" s="19"/>
      <c r="B1147" s="20"/>
      <c r="C1147" s="21"/>
      <c r="D1147" s="21"/>
      <c r="E1147" s="21"/>
    </row>
    <row r="1148" spans="1:5" ht="26.25" customHeight="1">
      <c r="A1148" s="19"/>
      <c r="B1148" s="20"/>
      <c r="C1148" s="21"/>
      <c r="D1148" s="21"/>
      <c r="E1148" s="21"/>
    </row>
    <row r="1149" spans="1:5" ht="26.25" customHeight="1">
      <c r="A1149" s="19"/>
      <c r="B1149" s="20"/>
      <c r="C1149" s="21"/>
      <c r="D1149" s="21"/>
      <c r="E1149" s="21"/>
    </row>
    <row r="1150" spans="1:5" ht="26.25" customHeight="1" thickBot="1">
      <c r="A1150" s="19"/>
      <c r="B1150" s="20"/>
      <c r="C1150" s="21"/>
      <c r="D1150" s="21"/>
      <c r="E1150" s="21"/>
    </row>
    <row r="1151" spans="1:5" ht="22.8">
      <c r="A1151" s="495" t="s">
        <v>520</v>
      </c>
      <c r="B1151" s="496"/>
      <c r="C1151" s="496"/>
      <c r="D1151" s="496"/>
      <c r="E1151" s="497"/>
    </row>
    <row r="1152" spans="1:5" ht="24.6">
      <c r="A1152" s="498" t="s">
        <v>280</v>
      </c>
      <c r="B1152" s="499"/>
      <c r="C1152" s="499"/>
      <c r="D1152" s="499"/>
      <c r="E1152" s="500"/>
    </row>
    <row r="1153" spans="1:8" ht="20.399999999999999">
      <c r="A1153" s="442" t="s">
        <v>852</v>
      </c>
      <c r="B1153" s="443"/>
      <c r="C1153" s="443"/>
      <c r="D1153" s="443"/>
      <c r="E1153" s="444"/>
    </row>
    <row r="1154" spans="1:8" ht="18.600000000000001">
      <c r="A1154" s="454" t="s">
        <v>851</v>
      </c>
      <c r="B1154" s="455"/>
      <c r="C1154" s="455"/>
      <c r="D1154" s="455"/>
      <c r="E1154" s="456"/>
    </row>
    <row r="1155" spans="1:8" ht="18.600000000000001">
      <c r="A1155" s="445">
        <v>2</v>
      </c>
      <c r="B1155" s="446"/>
      <c r="C1155" s="446"/>
      <c r="D1155" s="446"/>
      <c r="E1155" s="447"/>
    </row>
    <row r="1156" spans="1:8" ht="20.399999999999999">
      <c r="A1156" s="451" t="s">
        <v>546</v>
      </c>
      <c r="B1156" s="452"/>
      <c r="C1156" s="452"/>
      <c r="D1156" s="452"/>
      <c r="E1156" s="453"/>
    </row>
    <row r="1157" spans="1:8" ht="16.5" customHeight="1" thickBot="1">
      <c r="A1157" s="425" t="s">
        <v>253</v>
      </c>
      <c r="B1157" s="426"/>
      <c r="C1157" s="426"/>
      <c r="D1157" s="426"/>
      <c r="E1157" s="427"/>
    </row>
    <row r="1158" spans="1:8" ht="60" customHeight="1">
      <c r="A1158" s="428" t="s">
        <v>522</v>
      </c>
      <c r="B1158" s="429"/>
      <c r="C1158" s="11" t="s">
        <v>826</v>
      </c>
      <c r="D1158" s="11" t="s">
        <v>842</v>
      </c>
      <c r="E1158" s="11" t="s">
        <v>843</v>
      </c>
    </row>
    <row r="1159" spans="1:8" ht="32.25" customHeight="1" thickBot="1">
      <c r="A1159" s="474" t="s">
        <v>281</v>
      </c>
      <c r="B1159" s="493"/>
      <c r="C1159" s="60" t="s">
        <v>828</v>
      </c>
      <c r="D1159" s="60" t="s">
        <v>827</v>
      </c>
      <c r="E1159" s="60" t="s">
        <v>844</v>
      </c>
    </row>
    <row r="1160" spans="1:8" ht="27.75" customHeight="1">
      <c r="A1160" s="494" t="s">
        <v>204</v>
      </c>
      <c r="B1160" s="16" t="s">
        <v>699</v>
      </c>
      <c r="C1160" s="434"/>
      <c r="D1160" s="434"/>
      <c r="E1160" s="434"/>
    </row>
    <row r="1161" spans="1:8" ht="27.75" customHeight="1">
      <c r="A1161" s="491"/>
      <c r="B1161" s="51" t="s">
        <v>415</v>
      </c>
      <c r="C1161" s="435"/>
      <c r="D1161" s="435"/>
      <c r="E1161" s="435"/>
    </row>
    <row r="1162" spans="1:8" ht="27.75" customHeight="1">
      <c r="A1162" s="491" t="s">
        <v>753</v>
      </c>
      <c r="B1162" s="16" t="s">
        <v>700</v>
      </c>
      <c r="C1162" s="462">
        <v>1625000</v>
      </c>
      <c r="D1162" s="462"/>
      <c r="E1162" s="462">
        <v>0</v>
      </c>
      <c r="F1162" s="10">
        <v>2029122.53</v>
      </c>
      <c r="H1162" s="10">
        <f>1400000/100*20</f>
        <v>280000</v>
      </c>
    </row>
    <row r="1163" spans="1:8" ht="27.75" customHeight="1">
      <c r="A1163" s="491"/>
      <c r="B1163" s="53" t="s">
        <v>416</v>
      </c>
      <c r="C1163" s="435"/>
      <c r="D1163" s="435"/>
      <c r="E1163" s="435"/>
      <c r="H1163" s="10">
        <f>1400000-280000</f>
        <v>1120000</v>
      </c>
    </row>
    <row r="1164" spans="1:8" ht="27.75" customHeight="1">
      <c r="A1164" s="491" t="s">
        <v>205</v>
      </c>
      <c r="B1164" s="30" t="s">
        <v>567</v>
      </c>
      <c r="C1164" s="462">
        <v>1000000</v>
      </c>
      <c r="D1164" s="462"/>
      <c r="E1164" s="462">
        <v>0</v>
      </c>
    </row>
    <row r="1165" spans="1:8" ht="27.75" customHeight="1">
      <c r="A1165" s="491"/>
      <c r="B1165" s="52" t="s">
        <v>800</v>
      </c>
      <c r="C1165" s="435"/>
      <c r="D1165" s="435"/>
      <c r="E1165" s="435"/>
    </row>
    <row r="1166" spans="1:8" ht="27.75" customHeight="1">
      <c r="A1166" s="491" t="s">
        <v>206</v>
      </c>
      <c r="B1166" s="33" t="s">
        <v>703</v>
      </c>
      <c r="C1166" s="462">
        <v>100000</v>
      </c>
      <c r="D1166" s="462"/>
      <c r="E1166" s="462">
        <v>100000</v>
      </c>
    </row>
    <row r="1167" spans="1:8" ht="15.6" thickBot="1">
      <c r="A1167" s="491"/>
      <c r="B1167" s="42" t="s">
        <v>470</v>
      </c>
      <c r="C1167" s="435"/>
      <c r="D1167" s="463"/>
      <c r="E1167" s="435"/>
    </row>
    <row r="1168" spans="1:8" ht="19.2" thickBot="1">
      <c r="A1168" s="185"/>
      <c r="B1168" s="186" t="s">
        <v>705</v>
      </c>
      <c r="C1168" s="188">
        <f>SUM(C1160:C1167)</f>
        <v>2725000</v>
      </c>
      <c r="D1168" s="188">
        <f>SUM(D1160:D1167)</f>
        <v>0</v>
      </c>
      <c r="E1168" s="188">
        <f>SUM(E1160:E1167)</f>
        <v>100000</v>
      </c>
    </row>
    <row r="1169" spans="1:5" ht="17.399999999999999">
      <c r="A1169" s="19"/>
      <c r="B1169" s="20"/>
      <c r="C1169" s="21"/>
      <c r="D1169" s="21"/>
      <c r="E1169" s="21"/>
    </row>
    <row r="1170" spans="1:5" ht="17.399999999999999">
      <c r="A1170" s="19"/>
      <c r="B1170" s="20"/>
      <c r="C1170" s="21"/>
      <c r="D1170" s="21"/>
      <c r="E1170" s="21"/>
    </row>
    <row r="1171" spans="1:5" ht="17.399999999999999">
      <c r="A1171" s="19"/>
      <c r="B1171" s="20"/>
      <c r="C1171" s="21"/>
      <c r="D1171" s="21"/>
      <c r="E1171" s="21"/>
    </row>
    <row r="1172" spans="1:5" ht="17.399999999999999">
      <c r="A1172" s="19"/>
      <c r="B1172" s="20"/>
      <c r="C1172" s="21"/>
      <c r="D1172" s="21"/>
      <c r="E1172" s="21"/>
    </row>
    <row r="1173" spans="1:5" ht="17.399999999999999">
      <c r="A1173" s="19"/>
      <c r="B1173" s="20"/>
      <c r="C1173" s="21"/>
      <c r="D1173" s="21"/>
      <c r="E1173" s="21"/>
    </row>
    <row r="1174" spans="1:5" ht="17.399999999999999">
      <c r="A1174" s="19"/>
      <c r="B1174" s="20"/>
      <c r="C1174" s="21"/>
      <c r="D1174" s="21"/>
      <c r="E1174" s="21"/>
    </row>
    <row r="1175" spans="1:5" ht="17.399999999999999">
      <c r="A1175" s="19"/>
      <c r="B1175" s="20"/>
      <c r="C1175" s="21"/>
      <c r="D1175" s="21"/>
      <c r="E1175" s="21"/>
    </row>
    <row r="1176" spans="1:5" ht="17.399999999999999">
      <c r="A1176" s="19"/>
      <c r="B1176" s="20"/>
      <c r="C1176" s="21"/>
      <c r="D1176" s="21"/>
      <c r="E1176" s="21"/>
    </row>
    <row r="1177" spans="1:5" ht="17.399999999999999">
      <c r="A1177" s="19"/>
      <c r="B1177" s="20"/>
      <c r="C1177" s="21"/>
      <c r="D1177" s="21"/>
      <c r="E1177" s="21"/>
    </row>
    <row r="1178" spans="1:5" ht="17.399999999999999">
      <c r="A1178" s="19"/>
      <c r="B1178" s="20"/>
      <c r="C1178" s="21"/>
      <c r="D1178" s="21"/>
      <c r="E1178" s="21"/>
    </row>
    <row r="1179" spans="1:5" ht="17.399999999999999">
      <c r="A1179" s="19"/>
      <c r="B1179" s="20"/>
      <c r="C1179" s="21"/>
      <c r="D1179" s="21"/>
      <c r="E1179" s="21"/>
    </row>
    <row r="1180" spans="1:5" ht="17.399999999999999">
      <c r="A1180" s="19"/>
      <c r="B1180" s="20"/>
      <c r="C1180" s="21"/>
      <c r="D1180" s="21"/>
      <c r="E1180" s="21"/>
    </row>
    <row r="1181" spans="1:5" ht="17.399999999999999">
      <c r="A1181" s="19"/>
      <c r="B1181" s="20"/>
      <c r="C1181" s="21"/>
      <c r="D1181" s="21"/>
      <c r="E1181" s="21"/>
    </row>
    <row r="1182" spans="1:5" ht="17.399999999999999">
      <c r="A1182" s="19"/>
      <c r="B1182" s="20"/>
      <c r="C1182" s="21"/>
      <c r="D1182" s="21"/>
      <c r="E1182" s="21"/>
    </row>
    <row r="1183" spans="1:5" ht="18" thickBot="1">
      <c r="A1183" s="19"/>
      <c r="B1183" s="20"/>
      <c r="C1183" s="21"/>
      <c r="D1183" s="21"/>
      <c r="E1183" s="21"/>
    </row>
    <row r="1184" spans="1:5" ht="22.8">
      <c r="A1184" s="495" t="s">
        <v>520</v>
      </c>
      <c r="B1184" s="496"/>
      <c r="C1184" s="496"/>
      <c r="D1184" s="496"/>
      <c r="E1184" s="497"/>
    </row>
    <row r="1185" spans="1:5" ht="24.6">
      <c r="A1185" s="498" t="s">
        <v>280</v>
      </c>
      <c r="B1185" s="499"/>
      <c r="C1185" s="499"/>
      <c r="D1185" s="499"/>
      <c r="E1185" s="500"/>
    </row>
    <row r="1186" spans="1:5" ht="16.5" customHeight="1">
      <c r="A1186" s="442" t="s">
        <v>852</v>
      </c>
      <c r="B1186" s="443"/>
      <c r="C1186" s="443"/>
      <c r="D1186" s="443"/>
      <c r="E1186" s="444"/>
    </row>
    <row r="1187" spans="1:5" ht="18.600000000000001">
      <c r="A1187" s="454" t="s">
        <v>851</v>
      </c>
      <c r="B1187" s="455"/>
      <c r="C1187" s="455"/>
      <c r="D1187" s="455"/>
      <c r="E1187" s="456"/>
    </row>
    <row r="1188" spans="1:5" ht="18.600000000000001">
      <c r="A1188" s="445">
        <v>3</v>
      </c>
      <c r="B1188" s="446"/>
      <c r="C1188" s="446"/>
      <c r="D1188" s="446"/>
      <c r="E1188" s="447"/>
    </row>
    <row r="1189" spans="1:5" ht="20.399999999999999">
      <c r="A1189" s="451" t="s">
        <v>474</v>
      </c>
      <c r="B1189" s="452"/>
      <c r="C1189" s="452"/>
      <c r="D1189" s="452"/>
      <c r="E1189" s="453"/>
    </row>
    <row r="1190" spans="1:5" ht="16.8" thickBot="1">
      <c r="A1190" s="425" t="s">
        <v>370</v>
      </c>
      <c r="B1190" s="426"/>
      <c r="C1190" s="426"/>
      <c r="D1190" s="426"/>
      <c r="E1190" s="427"/>
    </row>
    <row r="1191" spans="1:5" ht="55.5" customHeight="1">
      <c r="A1191" s="428" t="s">
        <v>522</v>
      </c>
      <c r="B1191" s="429"/>
      <c r="C1191" s="11" t="s">
        <v>826</v>
      </c>
      <c r="D1191" s="11" t="s">
        <v>842</v>
      </c>
      <c r="E1191" s="11" t="s">
        <v>843</v>
      </c>
    </row>
    <row r="1192" spans="1:5" ht="25.5" customHeight="1" thickBot="1">
      <c r="A1192" s="474" t="s">
        <v>281</v>
      </c>
      <c r="B1192" s="493"/>
      <c r="C1192" s="60" t="s">
        <v>828</v>
      </c>
      <c r="D1192" s="60" t="s">
        <v>827</v>
      </c>
      <c r="E1192" s="60" t="s">
        <v>844</v>
      </c>
    </row>
    <row r="1193" spans="1:5" ht="25.5" customHeight="1">
      <c r="A1193" s="494" t="s">
        <v>207</v>
      </c>
      <c r="B1193" s="16" t="s">
        <v>699</v>
      </c>
      <c r="C1193" s="462">
        <v>50000000</v>
      </c>
      <c r="D1193" s="462">
        <f>[1]Sheet1!$E$23</f>
        <v>6446433.5199999996</v>
      </c>
      <c r="E1193" s="462">
        <v>10000000</v>
      </c>
    </row>
    <row r="1194" spans="1:5" ht="25.5" customHeight="1">
      <c r="A1194" s="491"/>
      <c r="B1194" s="51" t="s">
        <v>415</v>
      </c>
      <c r="C1194" s="435"/>
      <c r="D1194" s="435"/>
      <c r="E1194" s="435"/>
    </row>
    <row r="1195" spans="1:5" ht="25.5" customHeight="1">
      <c r="A1195" s="491" t="s">
        <v>208</v>
      </c>
      <c r="B1195" s="16" t="s">
        <v>700</v>
      </c>
      <c r="C1195" s="462"/>
      <c r="D1195" s="462"/>
      <c r="E1195" s="462"/>
    </row>
    <row r="1196" spans="1:5" ht="25.5" customHeight="1">
      <c r="A1196" s="491"/>
      <c r="B1196" s="53" t="s">
        <v>416</v>
      </c>
      <c r="C1196" s="435"/>
      <c r="D1196" s="435"/>
      <c r="E1196" s="435"/>
    </row>
    <row r="1197" spans="1:5" ht="25.5" customHeight="1">
      <c r="A1197" s="491" t="s">
        <v>209</v>
      </c>
      <c r="B1197" s="16" t="s">
        <v>701</v>
      </c>
      <c r="C1197" s="462"/>
      <c r="D1197" s="462"/>
      <c r="E1197" s="462"/>
    </row>
    <row r="1198" spans="1:5" ht="25.5" customHeight="1">
      <c r="A1198" s="491"/>
      <c r="B1198" s="53" t="s">
        <v>417</v>
      </c>
      <c r="C1198" s="435"/>
      <c r="D1198" s="435"/>
      <c r="E1198" s="435"/>
    </row>
    <row r="1199" spans="1:5" ht="25.5" customHeight="1">
      <c r="A1199" s="491" t="s">
        <v>210</v>
      </c>
      <c r="B1199" s="16" t="s">
        <v>707</v>
      </c>
      <c r="C1199" s="462"/>
      <c r="D1199" s="462"/>
      <c r="E1199" s="462"/>
    </row>
    <row r="1200" spans="1:5" ht="16.8" thickBot="1">
      <c r="A1200" s="501"/>
      <c r="B1200" s="53" t="s">
        <v>708</v>
      </c>
      <c r="C1200" s="463"/>
      <c r="D1200" s="463"/>
      <c r="E1200" s="463"/>
    </row>
    <row r="1201" spans="1:5" ht="19.2" thickBot="1">
      <c r="A1201" s="189"/>
      <c r="B1201" s="190" t="s">
        <v>706</v>
      </c>
      <c r="C1201" s="187">
        <f>SUM(C1193:C1200)</f>
        <v>50000000</v>
      </c>
      <c r="D1201" s="187">
        <f>SUM(D1193:D1200)</f>
        <v>6446433.5199999996</v>
      </c>
      <c r="E1201" s="187">
        <f>SUM(E1193:E1200)</f>
        <v>10000000</v>
      </c>
    </row>
    <row r="1202" spans="1:5" ht="17.399999999999999">
      <c r="A1202" s="19"/>
      <c r="B1202" s="20"/>
      <c r="C1202" s="21"/>
      <c r="D1202" s="21"/>
      <c r="E1202" s="21"/>
    </row>
    <row r="1203" spans="1:5" ht="17.399999999999999">
      <c r="A1203" s="19"/>
      <c r="B1203" s="20"/>
      <c r="C1203" s="21"/>
      <c r="D1203" s="21"/>
      <c r="E1203" s="21"/>
    </row>
    <row r="1204" spans="1:5" ht="17.399999999999999">
      <c r="A1204" s="19"/>
      <c r="B1204" s="20"/>
      <c r="C1204" s="21"/>
      <c r="D1204" s="21"/>
      <c r="E1204" s="21"/>
    </row>
    <row r="1205" spans="1:5" ht="17.399999999999999">
      <c r="A1205" s="19"/>
      <c r="B1205" s="20"/>
      <c r="C1205" s="21"/>
      <c r="D1205" s="21"/>
      <c r="E1205" s="21"/>
    </row>
    <row r="1206" spans="1:5" ht="17.399999999999999">
      <c r="A1206" s="19"/>
      <c r="B1206" s="20"/>
      <c r="C1206" s="21"/>
      <c r="D1206" s="21"/>
      <c r="E1206" s="21"/>
    </row>
    <row r="1207" spans="1:5" ht="17.399999999999999">
      <c r="A1207" s="19"/>
      <c r="B1207" s="20"/>
      <c r="C1207" s="21"/>
      <c r="D1207" s="21"/>
      <c r="E1207" s="21"/>
    </row>
    <row r="1208" spans="1:5" ht="17.399999999999999">
      <c r="A1208" s="19"/>
      <c r="B1208" s="20"/>
      <c r="C1208" s="21"/>
      <c r="D1208" s="21"/>
      <c r="E1208" s="21"/>
    </row>
    <row r="1209" spans="1:5" ht="17.399999999999999">
      <c r="A1209" s="19"/>
      <c r="B1209" s="20"/>
      <c r="C1209" s="21"/>
      <c r="D1209" s="21"/>
      <c r="E1209" s="21"/>
    </row>
    <row r="1210" spans="1:5" ht="17.399999999999999">
      <c r="A1210" s="19"/>
      <c r="B1210" s="20"/>
      <c r="C1210" s="21"/>
      <c r="D1210" s="21"/>
      <c r="E1210" s="21"/>
    </row>
    <row r="1211" spans="1:5" ht="17.399999999999999">
      <c r="A1211" s="19"/>
      <c r="B1211" s="20"/>
      <c r="C1211" s="21"/>
      <c r="D1211" s="21"/>
      <c r="E1211" s="21"/>
    </row>
    <row r="1212" spans="1:5" ht="17.399999999999999">
      <c r="A1212" s="19"/>
      <c r="B1212" s="20"/>
      <c r="C1212" s="21"/>
      <c r="D1212" s="21"/>
      <c r="E1212" s="21"/>
    </row>
    <row r="1213" spans="1:5" ht="17.399999999999999">
      <c r="A1213" s="19"/>
      <c r="B1213" s="20"/>
      <c r="C1213" s="21"/>
      <c r="D1213" s="21"/>
      <c r="E1213" s="21"/>
    </row>
    <row r="1214" spans="1:5" ht="17.399999999999999">
      <c r="A1214" s="19"/>
      <c r="B1214" s="20"/>
      <c r="C1214" s="21"/>
      <c r="D1214" s="21"/>
      <c r="E1214" s="21"/>
    </row>
    <row r="1215" spans="1:5" ht="17.399999999999999">
      <c r="A1215" s="19"/>
      <c r="B1215" s="20"/>
      <c r="C1215" s="21"/>
      <c r="D1215" s="21"/>
      <c r="E1215" s="21"/>
    </row>
    <row r="1216" spans="1:5" ht="17.399999999999999">
      <c r="A1216" s="19"/>
      <c r="B1216" s="20"/>
      <c r="C1216" s="21"/>
      <c r="D1216" s="21"/>
      <c r="E1216" s="21"/>
    </row>
    <row r="1217" spans="1:5" ht="17.399999999999999">
      <c r="A1217" s="19"/>
      <c r="B1217" s="20"/>
      <c r="C1217" s="21"/>
      <c r="D1217" s="21"/>
      <c r="E1217" s="21"/>
    </row>
    <row r="1218" spans="1:5" ht="18" thickBot="1">
      <c r="A1218" s="19"/>
      <c r="B1218" s="20"/>
      <c r="C1218" s="21"/>
      <c r="D1218" s="21"/>
      <c r="E1218" s="21"/>
    </row>
    <row r="1219" spans="1:5" ht="24.75" customHeight="1">
      <c r="A1219" s="495" t="s">
        <v>520</v>
      </c>
      <c r="B1219" s="496"/>
      <c r="C1219" s="496"/>
      <c r="D1219" s="496"/>
      <c r="E1219" s="497"/>
    </row>
    <row r="1220" spans="1:5" ht="24.6">
      <c r="A1220" s="498" t="s">
        <v>280</v>
      </c>
      <c r="B1220" s="499"/>
      <c r="C1220" s="499"/>
      <c r="D1220" s="499"/>
      <c r="E1220" s="500"/>
    </row>
    <row r="1221" spans="1:5" ht="20.399999999999999">
      <c r="A1221" s="442" t="s">
        <v>852</v>
      </c>
      <c r="B1221" s="443"/>
      <c r="C1221" s="443"/>
      <c r="D1221" s="443"/>
      <c r="E1221" s="444"/>
    </row>
    <row r="1222" spans="1:5" ht="18.600000000000001">
      <c r="A1222" s="454" t="s">
        <v>851</v>
      </c>
      <c r="B1222" s="455"/>
      <c r="C1222" s="455"/>
      <c r="D1222" s="455"/>
      <c r="E1222" s="456"/>
    </row>
    <row r="1223" spans="1:5" ht="18.600000000000001">
      <c r="A1223" s="445">
        <v>4</v>
      </c>
      <c r="B1223" s="446"/>
      <c r="C1223" s="446"/>
      <c r="D1223" s="446"/>
      <c r="E1223" s="447"/>
    </row>
    <row r="1224" spans="1:5" ht="20.399999999999999">
      <c r="A1224" s="451" t="s">
        <v>547</v>
      </c>
      <c r="B1224" s="452"/>
      <c r="C1224" s="452"/>
      <c r="D1224" s="452"/>
      <c r="E1224" s="453"/>
    </row>
    <row r="1225" spans="1:5" ht="16.8" thickBot="1">
      <c r="A1225" s="425" t="s">
        <v>254</v>
      </c>
      <c r="B1225" s="426"/>
      <c r="C1225" s="426"/>
      <c r="D1225" s="426"/>
      <c r="E1225" s="427"/>
    </row>
    <row r="1226" spans="1:5" ht="55.95" customHeight="1">
      <c r="A1226" s="428" t="s">
        <v>522</v>
      </c>
      <c r="B1226" s="429"/>
      <c r="C1226" s="11" t="s">
        <v>826</v>
      </c>
      <c r="D1226" s="11" t="s">
        <v>842</v>
      </c>
      <c r="E1226" s="11" t="s">
        <v>843</v>
      </c>
    </row>
    <row r="1227" spans="1:5" ht="27" customHeight="1" thickBot="1">
      <c r="A1227" s="474" t="s">
        <v>281</v>
      </c>
      <c r="B1227" s="493"/>
      <c r="C1227" s="60" t="s">
        <v>828</v>
      </c>
      <c r="D1227" s="60" t="s">
        <v>827</v>
      </c>
      <c r="E1227" s="60" t="s">
        <v>844</v>
      </c>
    </row>
    <row r="1228" spans="1:5" ht="27" customHeight="1">
      <c r="A1228" s="494" t="s">
        <v>211</v>
      </c>
      <c r="B1228" s="16" t="s">
        <v>709</v>
      </c>
      <c r="C1228" s="462"/>
      <c r="D1228" s="462"/>
      <c r="E1228" s="462"/>
    </row>
    <row r="1229" spans="1:5" ht="27" customHeight="1">
      <c r="A1229" s="491"/>
      <c r="B1229" s="51" t="s">
        <v>415</v>
      </c>
      <c r="C1229" s="435"/>
      <c r="D1229" s="435"/>
      <c r="E1229" s="435"/>
    </row>
    <row r="1230" spans="1:5" ht="27" customHeight="1">
      <c r="A1230" s="491" t="s">
        <v>212</v>
      </c>
      <c r="B1230" s="16" t="s">
        <v>700</v>
      </c>
      <c r="C1230" s="462"/>
      <c r="D1230" s="462"/>
      <c r="E1230" s="462"/>
    </row>
    <row r="1231" spans="1:5" ht="27" customHeight="1">
      <c r="A1231" s="491"/>
      <c r="B1231" s="53" t="s">
        <v>416</v>
      </c>
      <c r="C1231" s="435"/>
      <c r="D1231" s="435"/>
      <c r="E1231" s="435"/>
    </row>
    <row r="1232" spans="1:5" ht="27" customHeight="1">
      <c r="A1232" s="491" t="s">
        <v>213</v>
      </c>
      <c r="B1232" s="16" t="s">
        <v>701</v>
      </c>
      <c r="C1232" s="462"/>
      <c r="D1232" s="462"/>
      <c r="E1232" s="462"/>
    </row>
    <row r="1233" spans="1:5" ht="27" customHeight="1">
      <c r="A1233" s="491"/>
      <c r="B1233" s="53" t="s">
        <v>417</v>
      </c>
      <c r="C1233" s="435"/>
      <c r="D1233" s="435"/>
      <c r="E1233" s="435"/>
    </row>
    <row r="1234" spans="1:5" ht="27" customHeight="1">
      <c r="A1234" s="491" t="s">
        <v>214</v>
      </c>
      <c r="B1234" s="16" t="s">
        <v>707</v>
      </c>
      <c r="C1234" s="462"/>
      <c r="D1234" s="462"/>
      <c r="E1234" s="462"/>
    </row>
    <row r="1235" spans="1:5" ht="16.8" thickBot="1">
      <c r="A1235" s="492"/>
      <c r="B1235" s="59" t="s">
        <v>708</v>
      </c>
      <c r="C1235" s="473"/>
      <c r="D1235" s="473"/>
      <c r="E1235" s="473"/>
    </row>
    <row r="1236" spans="1:5" ht="19.2" thickBot="1">
      <c r="A1236" s="189"/>
      <c r="B1236" s="186" t="s">
        <v>710</v>
      </c>
      <c r="C1236" s="188">
        <f>C1234+C1232+C1230+C1228</f>
        <v>0</v>
      </c>
      <c r="D1236" s="188">
        <f>D1234+D1232+D1230+D1228</f>
        <v>0</v>
      </c>
      <c r="E1236" s="188">
        <f>E1234+E1232+E1230+E1228</f>
        <v>0</v>
      </c>
    </row>
    <row r="1237" spans="1:5" ht="17.399999999999999">
      <c r="A1237" s="19"/>
      <c r="B1237" s="20"/>
      <c r="C1237" s="21"/>
      <c r="D1237" s="21"/>
      <c r="E1237" s="21"/>
    </row>
    <row r="1238" spans="1:5" ht="17.399999999999999">
      <c r="A1238" s="19"/>
      <c r="B1238" s="20"/>
      <c r="C1238" s="21"/>
      <c r="D1238" s="21"/>
      <c r="E1238" s="21"/>
    </row>
    <row r="1239" spans="1:5" ht="17.399999999999999">
      <c r="A1239" s="19"/>
      <c r="B1239" s="20"/>
      <c r="C1239" s="21"/>
      <c r="D1239" s="21"/>
      <c r="E1239" s="21"/>
    </row>
    <row r="1240" spans="1:5" ht="17.399999999999999">
      <c r="A1240" s="19"/>
      <c r="B1240" s="20"/>
      <c r="C1240" s="21"/>
      <c r="D1240" s="21"/>
      <c r="E1240" s="21"/>
    </row>
    <row r="1241" spans="1:5" ht="17.399999999999999">
      <c r="A1241" s="19"/>
      <c r="B1241" s="20"/>
      <c r="C1241" s="21"/>
      <c r="D1241" s="21"/>
      <c r="E1241" s="21"/>
    </row>
    <row r="1242" spans="1:5" ht="17.399999999999999">
      <c r="A1242" s="19"/>
      <c r="B1242" s="20"/>
      <c r="C1242" s="21"/>
      <c r="D1242" s="21"/>
      <c r="E1242" s="21"/>
    </row>
    <row r="1243" spans="1:5" ht="17.399999999999999">
      <c r="A1243" s="19"/>
      <c r="B1243" s="20"/>
      <c r="C1243" s="21"/>
      <c r="D1243" s="21"/>
      <c r="E1243" s="21"/>
    </row>
    <row r="1244" spans="1:5" ht="17.399999999999999">
      <c r="A1244" s="19"/>
      <c r="B1244" s="20"/>
      <c r="C1244" s="21"/>
      <c r="D1244" s="21"/>
      <c r="E1244" s="21"/>
    </row>
    <row r="1245" spans="1:5" ht="17.399999999999999">
      <c r="A1245" s="19"/>
      <c r="B1245" s="20"/>
      <c r="C1245" s="21"/>
      <c r="D1245" s="21"/>
      <c r="E1245" s="21"/>
    </row>
    <row r="1246" spans="1:5" ht="17.399999999999999">
      <c r="A1246" s="19"/>
      <c r="B1246" s="20"/>
      <c r="C1246" s="21"/>
      <c r="D1246" s="21"/>
      <c r="E1246" s="21"/>
    </row>
    <row r="1247" spans="1:5" ht="17.399999999999999">
      <c r="A1247" s="19"/>
      <c r="B1247" s="20"/>
      <c r="C1247" s="21"/>
      <c r="D1247" s="21"/>
      <c r="E1247" s="21"/>
    </row>
    <row r="1248" spans="1:5" ht="17.399999999999999">
      <c r="A1248" s="19"/>
      <c r="B1248" s="20"/>
      <c r="C1248" s="21"/>
      <c r="D1248" s="21"/>
      <c r="E1248" s="21"/>
    </row>
    <row r="1249" spans="1:5" ht="17.399999999999999">
      <c r="A1249" s="19"/>
      <c r="B1249" s="20"/>
      <c r="C1249" s="21"/>
      <c r="D1249" s="21"/>
      <c r="E1249" s="21"/>
    </row>
    <row r="1250" spans="1:5" ht="17.399999999999999">
      <c r="A1250" s="19"/>
      <c r="B1250" s="20"/>
      <c r="C1250" s="21"/>
      <c r="D1250" s="21"/>
      <c r="E1250" s="21"/>
    </row>
    <row r="1251" spans="1:5" ht="17.399999999999999">
      <c r="A1251" s="19"/>
      <c r="B1251" s="20"/>
      <c r="C1251" s="21"/>
      <c r="D1251" s="21"/>
      <c r="E1251" s="21"/>
    </row>
    <row r="1252" spans="1:5" ht="18" thickBot="1">
      <c r="A1252" s="19"/>
      <c r="B1252" s="20"/>
      <c r="C1252" s="21"/>
      <c r="D1252" s="21"/>
      <c r="E1252" s="21"/>
    </row>
    <row r="1253" spans="1:5" ht="22.8">
      <c r="A1253" s="495" t="s">
        <v>520</v>
      </c>
      <c r="B1253" s="496"/>
      <c r="C1253" s="496"/>
      <c r="D1253" s="496"/>
      <c r="E1253" s="497"/>
    </row>
    <row r="1254" spans="1:5" ht="24.6">
      <c r="A1254" s="498" t="s">
        <v>280</v>
      </c>
      <c r="B1254" s="499"/>
      <c r="C1254" s="499"/>
      <c r="D1254" s="499"/>
      <c r="E1254" s="500"/>
    </row>
    <row r="1255" spans="1:5" ht="20.399999999999999">
      <c r="A1255" s="442" t="s">
        <v>852</v>
      </c>
      <c r="B1255" s="443"/>
      <c r="C1255" s="443"/>
      <c r="D1255" s="443"/>
      <c r="E1255" s="444"/>
    </row>
    <row r="1256" spans="1:5" ht="18.600000000000001">
      <c r="A1256" s="454" t="s">
        <v>851</v>
      </c>
      <c r="B1256" s="455"/>
      <c r="C1256" s="455"/>
      <c r="D1256" s="455"/>
      <c r="E1256" s="456"/>
    </row>
    <row r="1257" spans="1:5" ht="18.600000000000001">
      <c r="A1257" s="445">
        <v>5</v>
      </c>
      <c r="B1257" s="446"/>
      <c r="C1257" s="446"/>
      <c r="D1257" s="446"/>
      <c r="E1257" s="447"/>
    </row>
    <row r="1258" spans="1:5" ht="20.399999999999999">
      <c r="A1258" s="451" t="s">
        <v>672</v>
      </c>
      <c r="B1258" s="452"/>
      <c r="C1258" s="452"/>
      <c r="D1258" s="452"/>
      <c r="E1258" s="453"/>
    </row>
    <row r="1259" spans="1:5" ht="16.8" thickBot="1">
      <c r="A1259" s="425" t="s">
        <v>391</v>
      </c>
      <c r="B1259" s="426"/>
      <c r="C1259" s="426"/>
      <c r="D1259" s="426"/>
      <c r="E1259" s="427"/>
    </row>
    <row r="1260" spans="1:5" ht="43.95" customHeight="1">
      <c r="A1260" s="428" t="s">
        <v>522</v>
      </c>
      <c r="B1260" s="429"/>
      <c r="C1260" s="11" t="s">
        <v>826</v>
      </c>
      <c r="D1260" s="11" t="s">
        <v>842</v>
      </c>
      <c r="E1260" s="11" t="s">
        <v>843</v>
      </c>
    </row>
    <row r="1261" spans="1:5" ht="26.25" customHeight="1" thickBot="1">
      <c r="A1261" s="474" t="s">
        <v>281</v>
      </c>
      <c r="B1261" s="493"/>
      <c r="C1261" s="60" t="s">
        <v>828</v>
      </c>
      <c r="D1261" s="60" t="s">
        <v>827</v>
      </c>
      <c r="E1261" s="60" t="s">
        <v>844</v>
      </c>
    </row>
    <row r="1262" spans="1:5" ht="26.25" customHeight="1">
      <c r="A1262" s="494" t="s">
        <v>215</v>
      </c>
      <c r="B1262" s="16" t="s">
        <v>699</v>
      </c>
      <c r="C1262" s="462"/>
      <c r="D1262" s="462"/>
      <c r="E1262" s="462"/>
    </row>
    <row r="1263" spans="1:5" ht="26.25" customHeight="1">
      <c r="A1263" s="491"/>
      <c r="B1263" s="51" t="s">
        <v>415</v>
      </c>
      <c r="C1263" s="435"/>
      <c r="D1263" s="435"/>
      <c r="E1263" s="435"/>
    </row>
    <row r="1264" spans="1:5" ht="26.25" customHeight="1">
      <c r="A1264" s="491" t="s">
        <v>216</v>
      </c>
      <c r="B1264" s="16" t="s">
        <v>700</v>
      </c>
      <c r="C1264" s="462">
        <v>24000000</v>
      </c>
      <c r="D1264" s="462"/>
      <c r="E1264" s="462">
        <v>24000000</v>
      </c>
    </row>
    <row r="1265" spans="1:5" ht="26.25" customHeight="1">
      <c r="A1265" s="491"/>
      <c r="B1265" s="53" t="s">
        <v>416</v>
      </c>
      <c r="C1265" s="435"/>
      <c r="D1265" s="435"/>
      <c r="E1265" s="435"/>
    </row>
    <row r="1266" spans="1:5" ht="26.25" customHeight="1">
      <c r="A1266" s="491" t="s">
        <v>217</v>
      </c>
      <c r="B1266" s="178" t="s">
        <v>711</v>
      </c>
      <c r="C1266" s="473">
        <v>22410000</v>
      </c>
      <c r="D1266" s="473"/>
      <c r="E1266" s="473">
        <f>367500*12+(500000*36)</f>
        <v>22410000</v>
      </c>
    </row>
    <row r="1267" spans="1:5" ht="26.25" customHeight="1">
      <c r="A1267" s="491"/>
      <c r="B1267" s="17" t="s">
        <v>469</v>
      </c>
      <c r="C1267" s="435"/>
      <c r="D1267" s="435"/>
      <c r="E1267" s="435"/>
    </row>
    <row r="1268" spans="1:5" ht="26.25" customHeight="1">
      <c r="A1268" s="491" t="s">
        <v>218</v>
      </c>
      <c r="B1268" s="16" t="s">
        <v>707</v>
      </c>
      <c r="C1268" s="473"/>
      <c r="D1268" s="473"/>
      <c r="E1268" s="473"/>
    </row>
    <row r="1269" spans="1:5" ht="16.8" thickBot="1">
      <c r="A1269" s="492"/>
      <c r="B1269" s="59" t="s">
        <v>708</v>
      </c>
      <c r="C1269" s="473"/>
      <c r="D1269" s="473"/>
      <c r="E1269" s="473"/>
    </row>
    <row r="1270" spans="1:5" ht="19.2" thickBot="1">
      <c r="A1270" s="189"/>
      <c r="B1270" s="186" t="s">
        <v>710</v>
      </c>
      <c r="C1270" s="188">
        <f>C1268+C1266+C1264+C1262</f>
        <v>46410000</v>
      </c>
      <c r="D1270" s="188">
        <f>D1268+D1266+D1264+D1262</f>
        <v>0</v>
      </c>
      <c r="E1270" s="188">
        <f>E1268+E1266+E1264+E1262</f>
        <v>46410000</v>
      </c>
    </row>
    <row r="1271" spans="1:5" ht="17.399999999999999">
      <c r="A1271" s="19"/>
      <c r="B1271" s="20"/>
      <c r="C1271" s="21"/>
      <c r="D1271" s="21"/>
      <c r="E1271" s="21"/>
    </row>
    <row r="1272" spans="1:5" ht="17.399999999999999">
      <c r="A1272" s="19"/>
      <c r="B1272" s="20"/>
      <c r="C1272" s="21"/>
      <c r="D1272" s="21"/>
      <c r="E1272" s="21"/>
    </row>
    <row r="1273" spans="1:5" ht="17.399999999999999">
      <c r="A1273" s="19"/>
      <c r="B1273" s="20"/>
      <c r="C1273" s="21"/>
      <c r="D1273" s="21"/>
      <c r="E1273" s="21"/>
    </row>
    <row r="1274" spans="1:5" ht="17.399999999999999">
      <c r="A1274" s="19"/>
      <c r="B1274" s="20"/>
      <c r="C1274" s="21"/>
      <c r="D1274" s="21"/>
      <c r="E1274" s="21"/>
    </row>
    <row r="1275" spans="1:5" ht="17.399999999999999">
      <c r="A1275" s="19"/>
      <c r="B1275" s="20"/>
      <c r="C1275" s="21"/>
      <c r="D1275" s="21"/>
      <c r="E1275" s="21"/>
    </row>
    <row r="1276" spans="1:5" ht="17.399999999999999">
      <c r="A1276" s="19"/>
      <c r="B1276" s="20"/>
      <c r="C1276" s="21"/>
      <c r="D1276" s="21"/>
      <c r="E1276" s="21"/>
    </row>
    <row r="1277" spans="1:5" ht="17.399999999999999">
      <c r="A1277" s="19"/>
      <c r="B1277" s="20"/>
      <c r="C1277" s="21"/>
      <c r="D1277" s="21"/>
      <c r="E1277" s="21"/>
    </row>
    <row r="1278" spans="1:5" ht="17.399999999999999">
      <c r="A1278" s="19"/>
      <c r="B1278" s="20"/>
      <c r="C1278" s="21"/>
      <c r="D1278" s="21"/>
      <c r="E1278" s="21"/>
    </row>
    <row r="1279" spans="1:5" ht="17.399999999999999">
      <c r="A1279" s="19"/>
      <c r="B1279" s="20"/>
      <c r="C1279" s="21"/>
      <c r="D1279" s="21"/>
      <c r="E1279" s="21"/>
    </row>
    <row r="1280" spans="1:5" ht="17.399999999999999">
      <c r="A1280" s="19"/>
      <c r="B1280" s="20"/>
      <c r="C1280" s="21"/>
      <c r="D1280" s="21"/>
      <c r="E1280" s="21"/>
    </row>
    <row r="1281" spans="1:5" ht="17.399999999999999">
      <c r="A1281" s="19"/>
      <c r="B1281" s="20"/>
      <c r="C1281" s="21"/>
      <c r="D1281" s="21"/>
      <c r="E1281" s="21"/>
    </row>
    <row r="1282" spans="1:5" ht="17.399999999999999">
      <c r="A1282" s="19"/>
      <c r="B1282" s="20"/>
      <c r="C1282" s="21"/>
      <c r="D1282" s="21"/>
      <c r="E1282" s="21"/>
    </row>
    <row r="1283" spans="1:5" ht="17.399999999999999">
      <c r="A1283" s="19"/>
      <c r="B1283" s="20"/>
      <c r="C1283" s="21"/>
      <c r="D1283" s="21"/>
      <c r="E1283" s="21"/>
    </row>
    <row r="1284" spans="1:5" ht="17.399999999999999">
      <c r="A1284" s="19"/>
      <c r="B1284" s="20"/>
      <c r="C1284" s="21"/>
      <c r="D1284" s="21"/>
      <c r="E1284" s="21"/>
    </row>
    <row r="1285" spans="1:5" ht="17.399999999999999">
      <c r="A1285" s="19"/>
      <c r="B1285" s="20"/>
      <c r="C1285" s="21"/>
      <c r="D1285" s="21"/>
      <c r="E1285" s="21"/>
    </row>
    <row r="1286" spans="1:5" ht="17.399999999999999">
      <c r="A1286" s="19"/>
      <c r="B1286" s="20"/>
      <c r="C1286" s="21"/>
      <c r="D1286" s="21"/>
      <c r="E1286" s="21"/>
    </row>
    <row r="1287" spans="1:5" ht="18" thickBot="1">
      <c r="A1287" s="19"/>
      <c r="B1287" s="20"/>
      <c r="C1287" s="21"/>
      <c r="D1287" s="21"/>
      <c r="E1287" s="21"/>
    </row>
    <row r="1288" spans="1:5" ht="22.8">
      <c r="A1288" s="495" t="s">
        <v>520</v>
      </c>
      <c r="B1288" s="496"/>
      <c r="C1288" s="496"/>
      <c r="D1288" s="496"/>
      <c r="E1288" s="497"/>
    </row>
    <row r="1289" spans="1:5" ht="24.6">
      <c r="A1289" s="498" t="s">
        <v>280</v>
      </c>
      <c r="B1289" s="499"/>
      <c r="C1289" s="499"/>
      <c r="D1289" s="499"/>
      <c r="E1289" s="500"/>
    </row>
    <row r="1290" spans="1:5" ht="20.399999999999999">
      <c r="A1290" s="442" t="s">
        <v>852</v>
      </c>
      <c r="B1290" s="443"/>
      <c r="C1290" s="443"/>
      <c r="D1290" s="443"/>
      <c r="E1290" s="444"/>
    </row>
    <row r="1291" spans="1:5" ht="18.600000000000001">
      <c r="A1291" s="454" t="s">
        <v>851</v>
      </c>
      <c r="B1291" s="455"/>
      <c r="C1291" s="455"/>
      <c r="D1291" s="455"/>
      <c r="E1291" s="456"/>
    </row>
    <row r="1292" spans="1:5" ht="18.600000000000001">
      <c r="A1292" s="445">
        <v>6</v>
      </c>
      <c r="B1292" s="446"/>
      <c r="C1292" s="446"/>
      <c r="D1292" s="446"/>
      <c r="E1292" s="447"/>
    </row>
    <row r="1293" spans="1:5" ht="20.399999999999999">
      <c r="A1293" s="451" t="s">
        <v>678</v>
      </c>
      <c r="B1293" s="452"/>
      <c r="C1293" s="452"/>
      <c r="D1293" s="452"/>
      <c r="E1293" s="453"/>
    </row>
    <row r="1294" spans="1:5" ht="16.8" thickBot="1">
      <c r="A1294" s="425" t="s">
        <v>500</v>
      </c>
      <c r="B1294" s="426"/>
      <c r="C1294" s="426"/>
      <c r="D1294" s="426"/>
      <c r="E1294" s="427"/>
    </row>
    <row r="1295" spans="1:5" ht="31.2">
      <c r="A1295" s="428" t="s">
        <v>522</v>
      </c>
      <c r="B1295" s="429"/>
      <c r="C1295" s="11" t="s">
        <v>826</v>
      </c>
      <c r="D1295" s="11" t="s">
        <v>842</v>
      </c>
      <c r="E1295" s="11" t="s">
        <v>843</v>
      </c>
    </row>
    <row r="1296" spans="1:5" ht="26.4" customHeight="1" thickBot="1">
      <c r="A1296" s="474" t="s">
        <v>281</v>
      </c>
      <c r="B1296" s="493"/>
      <c r="C1296" s="60" t="s">
        <v>828</v>
      </c>
      <c r="D1296" s="60" t="s">
        <v>827</v>
      </c>
      <c r="E1296" s="60" t="s">
        <v>844</v>
      </c>
    </row>
    <row r="1297" spans="1:5" ht="22.5" customHeight="1">
      <c r="A1297" s="494" t="s">
        <v>219</v>
      </c>
      <c r="B1297" s="16" t="s">
        <v>699</v>
      </c>
      <c r="C1297" s="462"/>
      <c r="D1297" s="462"/>
      <c r="E1297" s="462"/>
    </row>
    <row r="1298" spans="1:5" ht="22.5" customHeight="1">
      <c r="A1298" s="491"/>
      <c r="B1298" s="51" t="s">
        <v>415</v>
      </c>
      <c r="C1298" s="435"/>
      <c r="D1298" s="435"/>
      <c r="E1298" s="435"/>
    </row>
    <row r="1299" spans="1:5" ht="22.5" customHeight="1">
      <c r="A1299" s="491" t="s">
        <v>220</v>
      </c>
      <c r="B1299" s="16" t="s">
        <v>701</v>
      </c>
      <c r="C1299" s="462"/>
      <c r="D1299" s="462"/>
      <c r="E1299" s="462"/>
    </row>
    <row r="1300" spans="1:5" ht="22.5" customHeight="1">
      <c r="A1300" s="491"/>
      <c r="B1300" s="53" t="s">
        <v>417</v>
      </c>
      <c r="C1300" s="435"/>
      <c r="D1300" s="435"/>
      <c r="E1300" s="435"/>
    </row>
    <row r="1301" spans="1:5" ht="29.25" customHeight="1">
      <c r="A1301" s="491" t="s">
        <v>221</v>
      </c>
      <c r="B1301" s="16" t="s">
        <v>707</v>
      </c>
      <c r="C1301" s="462"/>
      <c r="D1301" s="462"/>
      <c r="E1301" s="462"/>
    </row>
    <row r="1302" spans="1:5" ht="16.8" thickBot="1">
      <c r="A1302" s="492"/>
      <c r="B1302" s="59" t="s">
        <v>708</v>
      </c>
      <c r="C1302" s="473"/>
      <c r="D1302" s="473"/>
      <c r="E1302" s="473"/>
    </row>
    <row r="1303" spans="1:5" ht="30" customHeight="1" thickBot="1">
      <c r="A1303" s="189"/>
      <c r="B1303" s="186" t="s">
        <v>706</v>
      </c>
      <c r="C1303" s="188">
        <f>SUM(C1297:C1302)</f>
        <v>0</v>
      </c>
      <c r="D1303" s="188">
        <f>SUM(D1297:D1302)</f>
        <v>0</v>
      </c>
      <c r="E1303" s="188">
        <f>SUM(E1297:E1302)</f>
        <v>0</v>
      </c>
    </row>
    <row r="1305" spans="1:5" ht="19.2">
      <c r="A1305" s="464"/>
      <c r="B1305" s="198" t="s">
        <v>712</v>
      </c>
      <c r="C1305" s="466">
        <f>C1303+C1270+C1236+C1201+C1168+C1143</f>
        <v>129135000</v>
      </c>
      <c r="D1305" s="466">
        <f>D1303+D1270+D1236+D1201+D1168+D1143</f>
        <v>6446433.5199999996</v>
      </c>
      <c r="E1305" s="466">
        <f>E1303+E1270+E1236+E1201+E1168+E1143</f>
        <v>86510000</v>
      </c>
    </row>
    <row r="1306" spans="1:5" ht="36.6" thickBot="1">
      <c r="A1306" s="465"/>
      <c r="B1306" s="199" t="s">
        <v>419</v>
      </c>
      <c r="C1306" s="467"/>
      <c r="D1306" s="467"/>
      <c r="E1306" s="467"/>
    </row>
    <row r="1307" spans="1:5" ht="18.600000000000001" thickTop="1">
      <c r="A1307" s="75"/>
      <c r="B1307" s="64"/>
      <c r="C1307" s="21"/>
      <c r="D1307" s="21"/>
      <c r="E1307" s="21"/>
    </row>
    <row r="1308" spans="1:5" ht="18">
      <c r="A1308" s="75"/>
      <c r="B1308" s="64"/>
      <c r="C1308" s="21"/>
      <c r="D1308" s="21"/>
      <c r="E1308" s="21"/>
    </row>
    <row r="1309" spans="1:5" ht="18">
      <c r="A1309" s="75"/>
      <c r="B1309" s="64"/>
      <c r="C1309" s="21"/>
      <c r="D1309" s="21"/>
      <c r="E1309" s="21"/>
    </row>
    <row r="1310" spans="1:5" ht="18">
      <c r="A1310" s="75"/>
      <c r="B1310" s="64"/>
      <c r="C1310" s="21"/>
      <c r="D1310" s="21"/>
      <c r="E1310" s="21"/>
    </row>
    <row r="1311" spans="1:5" ht="18">
      <c r="A1311" s="75"/>
      <c r="B1311" s="64"/>
      <c r="C1311" s="21"/>
      <c r="D1311" s="21"/>
      <c r="E1311" s="21"/>
    </row>
    <row r="1312" spans="1:5" ht="18">
      <c r="A1312" s="75"/>
      <c r="B1312" s="64"/>
      <c r="C1312" s="21"/>
      <c r="D1312" s="21"/>
      <c r="E1312" s="21"/>
    </row>
    <row r="1313" spans="1:5" ht="18">
      <c r="A1313" s="75"/>
      <c r="B1313" s="64"/>
      <c r="C1313" s="21"/>
      <c r="D1313" s="21"/>
      <c r="E1313" s="21"/>
    </row>
    <row r="1314" spans="1:5" ht="18">
      <c r="A1314" s="75"/>
      <c r="B1314" s="64"/>
      <c r="C1314" s="21"/>
      <c r="D1314" s="21"/>
      <c r="E1314" s="21"/>
    </row>
    <row r="1315" spans="1:5" ht="18">
      <c r="A1315" s="75"/>
      <c r="B1315" s="64"/>
      <c r="C1315" s="21"/>
      <c r="D1315" s="21"/>
      <c r="E1315" s="21"/>
    </row>
    <row r="1316" spans="1:5" ht="18">
      <c r="A1316" s="75"/>
      <c r="B1316" s="64"/>
      <c r="C1316" s="21"/>
      <c r="D1316" s="21"/>
      <c r="E1316" s="21"/>
    </row>
    <row r="1317" spans="1:5" ht="18">
      <c r="A1317" s="75"/>
      <c r="B1317" s="64"/>
      <c r="C1317" s="21"/>
      <c r="D1317" s="21"/>
      <c r="E1317" s="21"/>
    </row>
    <row r="1318" spans="1:5" ht="18">
      <c r="A1318" s="75"/>
      <c r="B1318" s="64"/>
      <c r="C1318" s="21"/>
      <c r="D1318" s="21"/>
      <c r="E1318" s="21"/>
    </row>
    <row r="1319" spans="1:5" ht="18">
      <c r="A1319" s="75"/>
      <c r="B1319" s="64"/>
      <c r="C1319" s="21"/>
      <c r="D1319" s="21"/>
      <c r="E1319" s="21"/>
    </row>
    <row r="1320" spans="1:5" ht="18">
      <c r="A1320" s="75"/>
      <c r="B1320" s="64"/>
      <c r="C1320" s="21"/>
      <c r="D1320" s="21"/>
      <c r="E1320" s="21"/>
    </row>
    <row r="1321" spans="1:5" ht="18">
      <c r="A1321" s="75"/>
      <c r="B1321" s="64"/>
      <c r="C1321" s="21"/>
      <c r="D1321" s="21"/>
      <c r="E1321" s="21"/>
    </row>
    <row r="1323" spans="1:5" ht="13.8" thickBot="1"/>
    <row r="1324" spans="1:5" ht="25.2">
      <c r="A1324" s="436" t="s">
        <v>520</v>
      </c>
      <c r="B1324" s="437"/>
      <c r="C1324" s="437"/>
      <c r="D1324" s="437"/>
      <c r="E1324" s="438"/>
    </row>
    <row r="1325" spans="1:5" ht="21.6" customHeight="1">
      <c r="A1325" s="439" t="s">
        <v>280</v>
      </c>
      <c r="B1325" s="440"/>
      <c r="C1325" s="440"/>
      <c r="D1325" s="440"/>
      <c r="E1325" s="441"/>
    </row>
    <row r="1326" spans="1:5" ht="20.399999999999999">
      <c r="A1326" s="442" t="s">
        <v>847</v>
      </c>
      <c r="B1326" s="443"/>
      <c r="C1326" s="443"/>
      <c r="D1326" s="443"/>
      <c r="E1326" s="444"/>
    </row>
    <row r="1327" spans="1:5" ht="22.5" customHeight="1">
      <c r="A1327" s="454" t="s">
        <v>849</v>
      </c>
      <c r="B1327" s="455"/>
      <c r="C1327" s="455"/>
      <c r="D1327" s="455"/>
      <c r="E1327" s="456"/>
    </row>
    <row r="1328" spans="1:5" ht="18" customHeight="1">
      <c r="A1328" s="448">
        <v>1</v>
      </c>
      <c r="B1328" s="449"/>
      <c r="C1328" s="449"/>
      <c r="D1328" s="449"/>
      <c r="E1328" s="450"/>
    </row>
    <row r="1329" spans="1:9" ht="26.4" customHeight="1">
      <c r="A1329" s="451" t="s">
        <v>44</v>
      </c>
      <c r="B1329" s="452"/>
      <c r="C1329" s="452"/>
      <c r="D1329" s="452"/>
      <c r="E1329" s="453"/>
      <c r="H1329" s="74" t="s">
        <v>509</v>
      </c>
    </row>
    <row r="1330" spans="1:9" ht="22.2" customHeight="1" thickBot="1">
      <c r="A1330" s="457" t="s">
        <v>429</v>
      </c>
      <c r="B1330" s="458"/>
      <c r="C1330" s="458"/>
      <c r="D1330" s="458"/>
      <c r="E1330" s="459"/>
      <c r="F1330" s="29"/>
      <c r="G1330" s="74"/>
    </row>
    <row r="1331" spans="1:9" ht="52.5" customHeight="1">
      <c r="A1331" s="428" t="s">
        <v>599</v>
      </c>
      <c r="B1331" s="429"/>
      <c r="C1331" s="11" t="s">
        <v>826</v>
      </c>
      <c r="D1331" s="11" t="s">
        <v>846</v>
      </c>
      <c r="E1331" s="11" t="s">
        <v>843</v>
      </c>
      <c r="F1331" s="29"/>
    </row>
    <row r="1332" spans="1:9" ht="28.5" customHeight="1" thickBot="1">
      <c r="A1332" s="430" t="s">
        <v>325</v>
      </c>
      <c r="B1332" s="431"/>
      <c r="C1332" s="60" t="s">
        <v>828</v>
      </c>
      <c r="D1332" s="60" t="s">
        <v>833</v>
      </c>
      <c r="E1332" s="60" t="s">
        <v>844</v>
      </c>
      <c r="F1332" s="40"/>
      <c r="G1332" s="44"/>
      <c r="H1332" s="44"/>
      <c r="I1332" s="29"/>
    </row>
    <row r="1333" spans="1:9" ht="28.5" customHeight="1">
      <c r="A1333" s="460" t="s">
        <v>222</v>
      </c>
      <c r="B1333" s="1" t="s">
        <v>765</v>
      </c>
      <c r="C1333" s="490">
        <f>C1137</f>
        <v>0</v>
      </c>
      <c r="D1333" s="490"/>
      <c r="E1333" s="490">
        <f>E1137</f>
        <v>0</v>
      </c>
      <c r="G1333" s="10" t="s">
        <v>509</v>
      </c>
    </row>
    <row r="1334" spans="1:9" ht="24" customHeight="1">
      <c r="A1334" s="433"/>
      <c r="B1334" s="53" t="s">
        <v>811</v>
      </c>
      <c r="C1334" s="484"/>
      <c r="D1334" s="484"/>
      <c r="E1334" s="484"/>
    </row>
    <row r="1335" spans="1:9" ht="28.5" customHeight="1">
      <c r="A1335" s="460" t="s">
        <v>223</v>
      </c>
      <c r="B1335" s="2" t="s">
        <v>713</v>
      </c>
      <c r="C1335" s="480"/>
      <c r="D1335" s="480"/>
      <c r="E1335" s="480"/>
    </row>
    <row r="1336" spans="1:9" ht="28.5" customHeight="1">
      <c r="A1336" s="433"/>
      <c r="B1336" s="71" t="s">
        <v>503</v>
      </c>
      <c r="C1336" s="484"/>
      <c r="D1336" s="484"/>
      <c r="E1336" s="484"/>
    </row>
    <row r="1337" spans="1:9" ht="31.2">
      <c r="A1337" s="460" t="s">
        <v>224</v>
      </c>
      <c r="B1337" s="67" t="s">
        <v>714</v>
      </c>
      <c r="C1337" s="480">
        <v>700000</v>
      </c>
      <c r="D1337" s="480"/>
      <c r="E1337" s="480">
        <v>500000</v>
      </c>
      <c r="F1337" s="10">
        <v>1000000</v>
      </c>
    </row>
    <row r="1338" spans="1:9" ht="33.75" customHeight="1">
      <c r="A1338" s="433"/>
      <c r="B1338" s="70" t="s">
        <v>504</v>
      </c>
      <c r="C1338" s="484"/>
      <c r="D1338" s="484"/>
      <c r="E1338" s="484"/>
    </row>
    <row r="1339" spans="1:9" ht="28.5" customHeight="1">
      <c r="A1339" s="460" t="s">
        <v>225</v>
      </c>
      <c r="B1339" s="2" t="s">
        <v>715</v>
      </c>
      <c r="C1339" s="480">
        <v>0</v>
      </c>
      <c r="D1339" s="480"/>
      <c r="E1339" s="480">
        <v>0</v>
      </c>
    </row>
    <row r="1340" spans="1:9" ht="28.5" customHeight="1">
      <c r="A1340" s="433"/>
      <c r="B1340" s="72" t="s">
        <v>505</v>
      </c>
      <c r="C1340" s="484"/>
      <c r="D1340" s="484"/>
      <c r="E1340" s="484"/>
    </row>
    <row r="1341" spans="1:9" ht="15.6">
      <c r="A1341" s="460" t="s">
        <v>226</v>
      </c>
      <c r="B1341" s="67" t="s">
        <v>716</v>
      </c>
      <c r="C1341" s="488"/>
      <c r="D1341" s="480"/>
      <c r="E1341" s="488"/>
    </row>
    <row r="1342" spans="1:9" ht="28.5" customHeight="1">
      <c r="A1342" s="433"/>
      <c r="B1342" s="73" t="s">
        <v>507</v>
      </c>
      <c r="C1342" s="489"/>
      <c r="D1342" s="484"/>
      <c r="E1342" s="489"/>
    </row>
    <row r="1343" spans="1:9" ht="31.2">
      <c r="A1343" s="460" t="s">
        <v>226</v>
      </c>
      <c r="B1343" s="191" t="s">
        <v>717</v>
      </c>
      <c r="C1343" s="480">
        <v>100000</v>
      </c>
      <c r="D1343" s="480"/>
      <c r="E1343" s="480">
        <v>100000</v>
      </c>
    </row>
    <row r="1344" spans="1:9" ht="16.2">
      <c r="A1344" s="433"/>
      <c r="B1344" s="70" t="s">
        <v>506</v>
      </c>
      <c r="C1344" s="484"/>
      <c r="D1344" s="484"/>
      <c r="E1344" s="484"/>
    </row>
    <row r="1345" spans="1:5" ht="28.5" customHeight="1">
      <c r="A1345" s="478" t="s">
        <v>227</v>
      </c>
      <c r="B1345" s="289" t="s">
        <v>829</v>
      </c>
      <c r="C1345" s="486">
        <v>30000000</v>
      </c>
      <c r="D1345" s="480"/>
      <c r="E1345" s="486">
        <v>30000000</v>
      </c>
    </row>
    <row r="1346" spans="1:5" ht="18" thickBot="1">
      <c r="A1346" s="485"/>
      <c r="B1346" s="288" t="s">
        <v>830</v>
      </c>
      <c r="C1346" s="487"/>
      <c r="D1346" s="484"/>
      <c r="E1346" s="487"/>
    </row>
    <row r="1347" spans="1:5" ht="28.5" customHeight="1">
      <c r="A1347" s="478" t="s">
        <v>228</v>
      </c>
      <c r="B1347" s="194" t="s">
        <v>735</v>
      </c>
      <c r="C1347" s="480">
        <v>100000</v>
      </c>
      <c r="D1347" s="482"/>
      <c r="E1347" s="480">
        <v>100000</v>
      </c>
    </row>
    <row r="1348" spans="1:5" ht="37.799999999999997" thickBot="1">
      <c r="A1348" s="479"/>
      <c r="B1348" s="192" t="s">
        <v>510</v>
      </c>
      <c r="C1348" s="481"/>
      <c r="D1348" s="483"/>
      <c r="E1348" s="481"/>
    </row>
    <row r="1349" spans="1:5" ht="43.5" customHeight="1" thickBot="1">
      <c r="A1349" s="189"/>
      <c r="B1349" s="190" t="s">
        <v>285</v>
      </c>
      <c r="C1349" s="187">
        <f>SUM(C1333:C1348)</f>
        <v>30900000</v>
      </c>
      <c r="D1349" s="187">
        <f>SUM(D1333:D1348)</f>
        <v>0</v>
      </c>
      <c r="E1349" s="187">
        <f>SUM(E1333:E1348)</f>
        <v>30700000</v>
      </c>
    </row>
    <row r="1350" spans="1:5" ht="25.2">
      <c r="A1350" s="436" t="s">
        <v>520</v>
      </c>
      <c r="B1350" s="437"/>
      <c r="C1350" s="437"/>
      <c r="D1350" s="437"/>
      <c r="E1350" s="438"/>
    </row>
    <row r="1351" spans="1:5" ht="27">
      <c r="A1351" s="439" t="s">
        <v>280</v>
      </c>
      <c r="B1351" s="440"/>
      <c r="C1351" s="440"/>
      <c r="D1351" s="440"/>
      <c r="E1351" s="441"/>
    </row>
    <row r="1352" spans="1:5" ht="20.399999999999999">
      <c r="A1352" s="442" t="s">
        <v>847</v>
      </c>
      <c r="B1352" s="443"/>
      <c r="C1352" s="443"/>
      <c r="D1352" s="443"/>
      <c r="E1352" s="444"/>
    </row>
    <row r="1353" spans="1:5" ht="18.600000000000001">
      <c r="A1353" s="454" t="s">
        <v>850</v>
      </c>
      <c r="B1353" s="455"/>
      <c r="C1353" s="455"/>
      <c r="D1353" s="455"/>
      <c r="E1353" s="456"/>
    </row>
    <row r="1354" spans="1:5" ht="18">
      <c r="A1354" s="448">
        <v>2</v>
      </c>
      <c r="B1354" s="449"/>
      <c r="C1354" s="449"/>
      <c r="D1354" s="449"/>
      <c r="E1354" s="450"/>
    </row>
    <row r="1355" spans="1:5" s="40" customFormat="1" ht="20.399999999999999">
      <c r="A1355" s="451" t="s">
        <v>546</v>
      </c>
      <c r="B1355" s="452"/>
      <c r="C1355" s="452"/>
      <c r="D1355" s="452"/>
      <c r="E1355" s="453"/>
    </row>
    <row r="1356" spans="1:5" s="40" customFormat="1" ht="16.8" thickBot="1">
      <c r="A1356" s="425" t="s">
        <v>253</v>
      </c>
      <c r="B1356" s="426"/>
      <c r="C1356" s="426"/>
      <c r="D1356" s="426"/>
      <c r="E1356" s="427"/>
    </row>
    <row r="1357" spans="1:5" s="40" customFormat="1" ht="51.6" customHeight="1">
      <c r="A1357" s="428" t="s">
        <v>599</v>
      </c>
      <c r="B1357" s="477"/>
      <c r="C1357" s="11" t="s">
        <v>826</v>
      </c>
      <c r="D1357" s="11" t="s">
        <v>846</v>
      </c>
      <c r="E1357" s="11" t="s">
        <v>843</v>
      </c>
    </row>
    <row r="1358" spans="1:5" s="40" customFormat="1" ht="33" customHeight="1" thickBot="1">
      <c r="A1358" s="430" t="s">
        <v>325</v>
      </c>
      <c r="B1358" s="475"/>
      <c r="C1358" s="60" t="s">
        <v>828</v>
      </c>
      <c r="D1358" s="60" t="s">
        <v>833</v>
      </c>
      <c r="E1358" s="60" t="s">
        <v>844</v>
      </c>
    </row>
    <row r="1359" spans="1:5" s="40" customFormat="1" ht="33" customHeight="1">
      <c r="A1359" s="433" t="s">
        <v>229</v>
      </c>
      <c r="B1359" s="3" t="s">
        <v>765</v>
      </c>
      <c r="C1359" s="473">
        <v>2030000</v>
      </c>
      <c r="D1359" s="473"/>
      <c r="E1359" s="473">
        <v>0</v>
      </c>
    </row>
    <row r="1360" spans="1:5" s="40" customFormat="1" ht="33" customHeight="1">
      <c r="A1360" s="472"/>
      <c r="B1360" s="53" t="s">
        <v>766</v>
      </c>
      <c r="C1360" s="435"/>
      <c r="D1360" s="435"/>
      <c r="E1360" s="435"/>
    </row>
    <row r="1361" spans="1:5" s="40" customFormat="1" ht="33" customHeight="1">
      <c r="A1361" s="472" t="s">
        <v>230</v>
      </c>
      <c r="B1361" s="38" t="s">
        <v>731</v>
      </c>
      <c r="C1361" s="470">
        <v>200000</v>
      </c>
      <c r="D1361" s="462"/>
      <c r="E1361" s="462">
        <v>100000</v>
      </c>
    </row>
    <row r="1362" spans="1:5" s="40" customFormat="1" ht="33" customHeight="1">
      <c r="A1362" s="472"/>
      <c r="B1362" s="72" t="s">
        <v>231</v>
      </c>
      <c r="C1362" s="469"/>
      <c r="D1362" s="435"/>
      <c r="E1362" s="435"/>
    </row>
    <row r="1363" spans="1:5" s="40" customFormat="1" ht="33" customHeight="1">
      <c r="A1363" s="472" t="s">
        <v>232</v>
      </c>
      <c r="B1363" s="33" t="s">
        <v>798</v>
      </c>
      <c r="C1363" s="462">
        <v>800000</v>
      </c>
      <c r="D1363" s="462"/>
      <c r="E1363" s="462">
        <v>300000</v>
      </c>
    </row>
    <row r="1364" spans="1:5" s="40" customFormat="1" ht="33" thickBot="1">
      <c r="A1364" s="460"/>
      <c r="B1364" s="59" t="s">
        <v>799</v>
      </c>
      <c r="C1364" s="473"/>
      <c r="D1364" s="473"/>
      <c r="E1364" s="473"/>
    </row>
    <row r="1365" spans="1:5" s="40" customFormat="1" ht="19.2" thickBot="1">
      <c r="A1365" s="189"/>
      <c r="B1365" s="197" t="s">
        <v>706</v>
      </c>
      <c r="C1365" s="188">
        <f>SUM(C1359:C1364)</f>
        <v>3030000</v>
      </c>
      <c r="D1365" s="188">
        <f>SUM(D1359:D1364)</f>
        <v>0</v>
      </c>
      <c r="E1365" s="188">
        <f>SUM(E1359:E1364)</f>
        <v>400000</v>
      </c>
    </row>
    <row r="1366" spans="1:5" s="40" customFormat="1" ht="17.399999999999999">
      <c r="A1366" s="19"/>
      <c r="B1366" s="20"/>
      <c r="C1366" s="21"/>
      <c r="D1366" s="21"/>
      <c r="E1366" s="21"/>
    </row>
    <row r="1367" spans="1:5" s="40" customFormat="1" ht="17.399999999999999">
      <c r="A1367" s="19"/>
      <c r="B1367" s="20"/>
      <c r="C1367" s="21"/>
      <c r="D1367" s="21"/>
      <c r="E1367" s="21"/>
    </row>
    <row r="1368" spans="1:5" ht="17.399999999999999">
      <c r="A1368" s="19"/>
      <c r="B1368" s="20"/>
      <c r="C1368" s="21"/>
      <c r="D1368" s="21"/>
      <c r="E1368" s="21"/>
    </row>
    <row r="1369" spans="1:5" ht="17.399999999999999">
      <c r="A1369" s="19"/>
      <c r="B1369" s="20"/>
      <c r="C1369" s="21"/>
      <c r="D1369" s="21"/>
      <c r="E1369" s="21"/>
    </row>
    <row r="1370" spans="1:5" ht="17.399999999999999">
      <c r="A1370" s="19"/>
      <c r="B1370" s="20"/>
      <c r="C1370" s="21"/>
      <c r="D1370" s="21"/>
      <c r="E1370" s="21"/>
    </row>
    <row r="1371" spans="1:5" ht="17.399999999999999">
      <c r="A1371" s="19"/>
      <c r="B1371" s="20"/>
      <c r="C1371" s="21"/>
      <c r="D1371" s="21"/>
      <c r="E1371" s="21"/>
    </row>
    <row r="1372" spans="1:5" ht="17.399999999999999">
      <c r="A1372" s="19"/>
      <c r="B1372" s="20"/>
      <c r="C1372" s="21"/>
      <c r="D1372" s="21"/>
      <c r="E1372" s="21"/>
    </row>
    <row r="1373" spans="1:5" ht="25.5" customHeight="1">
      <c r="A1373" s="19"/>
      <c r="B1373" s="20"/>
      <c r="C1373" s="21"/>
      <c r="D1373" s="21"/>
      <c r="E1373" s="21"/>
    </row>
    <row r="1374" spans="1:5" ht="17.399999999999999">
      <c r="A1374" s="19"/>
      <c r="B1374" s="20"/>
      <c r="C1374" s="21"/>
      <c r="D1374" s="21"/>
      <c r="E1374" s="21"/>
    </row>
    <row r="1375" spans="1:5" ht="17.399999999999999">
      <c r="A1375" s="19"/>
      <c r="B1375" s="20"/>
      <c r="C1375" s="21"/>
      <c r="D1375" s="21"/>
      <c r="E1375" s="21"/>
    </row>
    <row r="1376" spans="1:5" ht="17.399999999999999">
      <c r="A1376" s="19"/>
      <c r="B1376" s="20"/>
      <c r="C1376" s="21"/>
      <c r="D1376" s="21"/>
      <c r="E1376" s="21"/>
    </row>
    <row r="1377" spans="1:5" ht="17.399999999999999">
      <c r="A1377" s="19"/>
      <c r="B1377" s="20"/>
      <c r="C1377" s="21"/>
      <c r="D1377" s="21"/>
      <c r="E1377" s="21"/>
    </row>
    <row r="1378" spans="1:5" ht="17.399999999999999">
      <c r="A1378" s="19"/>
      <c r="B1378" s="20"/>
      <c r="C1378" s="21"/>
      <c r="D1378" s="21"/>
      <c r="E1378" s="21"/>
    </row>
    <row r="1379" spans="1:5" ht="17.399999999999999">
      <c r="A1379" s="19"/>
      <c r="B1379" s="20"/>
      <c r="C1379" s="21"/>
      <c r="D1379" s="21"/>
      <c r="E1379" s="21"/>
    </row>
    <row r="1380" spans="1:5" ht="18" thickBot="1">
      <c r="A1380" s="19"/>
      <c r="B1380" s="20"/>
      <c r="C1380" s="21"/>
      <c r="D1380" s="21"/>
      <c r="E1380" s="21"/>
    </row>
    <row r="1381" spans="1:5" ht="23.4" customHeight="1">
      <c r="A1381" s="436" t="s">
        <v>520</v>
      </c>
      <c r="B1381" s="437"/>
      <c r="C1381" s="437"/>
      <c r="D1381" s="437"/>
      <c r="E1381" s="438"/>
    </row>
    <row r="1382" spans="1:5" ht="21.6" customHeight="1">
      <c r="A1382" s="439" t="s">
        <v>280</v>
      </c>
      <c r="B1382" s="440"/>
      <c r="C1382" s="440"/>
      <c r="D1382" s="440"/>
      <c r="E1382" s="441"/>
    </row>
    <row r="1383" spans="1:5" ht="20.399999999999999">
      <c r="A1383" s="442" t="s">
        <v>847</v>
      </c>
      <c r="B1383" s="443"/>
      <c r="C1383" s="443"/>
      <c r="D1383" s="443"/>
      <c r="E1383" s="444"/>
    </row>
    <row r="1384" spans="1:5" ht="14.4" customHeight="1">
      <c r="A1384" s="454" t="s">
        <v>850</v>
      </c>
      <c r="B1384" s="455"/>
      <c r="C1384" s="455"/>
      <c r="D1384" s="455"/>
      <c r="E1384" s="456"/>
    </row>
    <row r="1385" spans="1:5" ht="16.95" customHeight="1">
      <c r="A1385" s="448">
        <v>3</v>
      </c>
      <c r="B1385" s="449"/>
      <c r="C1385" s="449"/>
      <c r="D1385" s="449"/>
      <c r="E1385" s="450"/>
    </row>
    <row r="1386" spans="1:5" ht="20.399999999999999">
      <c r="A1386" s="451" t="s">
        <v>474</v>
      </c>
      <c r="B1386" s="452"/>
      <c r="C1386" s="452"/>
      <c r="D1386" s="452"/>
      <c r="E1386" s="453"/>
    </row>
    <row r="1387" spans="1:5" ht="16.8" thickBot="1">
      <c r="A1387" s="425" t="s">
        <v>370</v>
      </c>
      <c r="B1387" s="426"/>
      <c r="C1387" s="426"/>
      <c r="D1387" s="426"/>
      <c r="E1387" s="427"/>
    </row>
    <row r="1388" spans="1:5" ht="53.4" customHeight="1">
      <c r="A1388" s="428" t="s">
        <v>599</v>
      </c>
      <c r="B1388" s="477"/>
      <c r="C1388" s="11" t="s">
        <v>826</v>
      </c>
      <c r="D1388" s="11" t="s">
        <v>846</v>
      </c>
      <c r="E1388" s="11" t="s">
        <v>843</v>
      </c>
    </row>
    <row r="1389" spans="1:5" ht="24.6" customHeight="1" thickBot="1">
      <c r="A1389" s="474" t="s">
        <v>325</v>
      </c>
      <c r="B1389" s="475"/>
      <c r="C1389" s="60" t="s">
        <v>828</v>
      </c>
      <c r="D1389" s="60" t="s">
        <v>833</v>
      </c>
      <c r="E1389" s="60" t="s">
        <v>844</v>
      </c>
    </row>
    <row r="1390" spans="1:5" ht="17.399999999999999">
      <c r="A1390" s="476" t="s">
        <v>233</v>
      </c>
      <c r="B1390" s="16" t="s">
        <v>473</v>
      </c>
      <c r="C1390" s="434"/>
      <c r="D1390" s="434"/>
      <c r="E1390" s="434"/>
    </row>
    <row r="1391" spans="1:5" ht="16.2">
      <c r="A1391" s="472"/>
      <c r="B1391" s="53" t="s">
        <v>277</v>
      </c>
      <c r="C1391" s="435"/>
      <c r="D1391" s="435"/>
      <c r="E1391" s="435"/>
    </row>
    <row r="1392" spans="1:5" ht="16.2">
      <c r="A1392" s="472" t="s">
        <v>438</v>
      </c>
      <c r="B1392" s="59" t="s">
        <v>439</v>
      </c>
      <c r="C1392" s="462">
        <v>50000000</v>
      </c>
      <c r="D1392" s="462">
        <f>'[3]shedul 3'!$Y$138+'[3]shedul 3'!$Z$138+'[3]shedul 3'!$AA$138+'[3]shedul 3'!$AB$138+'[3]shedul 3'!$AC$138+'[3]shedul 3'!$AD$138</f>
        <v>6342470.5699999994</v>
      </c>
      <c r="E1392" s="462">
        <v>10000000</v>
      </c>
    </row>
    <row r="1393" spans="1:6" ht="16.2">
      <c r="A1393" s="472"/>
      <c r="B1393" s="53" t="s">
        <v>516</v>
      </c>
      <c r="C1393" s="473"/>
      <c r="D1393" s="473"/>
      <c r="E1393" s="473"/>
    </row>
    <row r="1394" spans="1:6" ht="16.2">
      <c r="A1394" s="472" t="s">
        <v>440</v>
      </c>
      <c r="B1394" s="59" t="s">
        <v>441</v>
      </c>
      <c r="C1394" s="473"/>
      <c r="D1394" s="473"/>
      <c r="E1394" s="473"/>
    </row>
    <row r="1395" spans="1:6" ht="16.2">
      <c r="A1395" s="472"/>
      <c r="B1395" s="59" t="s">
        <v>515</v>
      </c>
      <c r="C1395" s="473"/>
      <c r="D1395" s="473"/>
      <c r="E1395" s="473"/>
    </row>
    <row r="1396" spans="1:6" ht="16.2">
      <c r="A1396" s="472" t="s">
        <v>442</v>
      </c>
      <c r="B1396" s="196" t="s">
        <v>443</v>
      </c>
      <c r="C1396" s="473"/>
      <c r="D1396" s="473"/>
      <c r="E1396" s="473"/>
    </row>
    <row r="1397" spans="1:6" ht="16.2">
      <c r="A1397" s="472"/>
      <c r="B1397" s="53" t="s">
        <v>511</v>
      </c>
      <c r="C1397" s="473"/>
      <c r="D1397" s="473"/>
      <c r="E1397" s="473"/>
    </row>
    <row r="1398" spans="1:6" ht="32.25" customHeight="1">
      <c r="A1398" s="472" t="s">
        <v>444</v>
      </c>
      <c r="B1398" s="59" t="s">
        <v>824</v>
      </c>
      <c r="C1398" s="473"/>
      <c r="D1398" s="473"/>
      <c r="E1398" s="473"/>
    </row>
    <row r="1399" spans="1:6" ht="34.200000000000003" customHeight="1">
      <c r="A1399" s="472"/>
      <c r="B1399" s="59" t="s">
        <v>825</v>
      </c>
      <c r="C1399" s="473"/>
      <c r="D1399" s="473"/>
      <c r="E1399" s="473"/>
    </row>
    <row r="1400" spans="1:6" ht="16.2">
      <c r="A1400" s="472" t="s">
        <v>446</v>
      </c>
      <c r="B1400" s="196" t="s">
        <v>447</v>
      </c>
      <c r="C1400" s="473"/>
      <c r="D1400" s="473"/>
      <c r="E1400" s="473"/>
    </row>
    <row r="1401" spans="1:6" ht="16.2">
      <c r="A1401" s="472"/>
      <c r="B1401" s="59" t="s">
        <v>754</v>
      </c>
      <c r="C1401" s="435"/>
      <c r="D1401" s="435"/>
      <c r="E1401" s="435"/>
    </row>
    <row r="1402" spans="1:6" ht="16.2">
      <c r="A1402" s="472" t="s">
        <v>448</v>
      </c>
      <c r="B1402" s="196" t="s">
        <v>449</v>
      </c>
      <c r="C1402" s="462">
        <v>1600000</v>
      </c>
      <c r="D1402" s="462"/>
      <c r="E1402" s="462">
        <v>1600000</v>
      </c>
      <c r="F1402" s="257"/>
    </row>
    <row r="1403" spans="1:6" ht="16.2">
      <c r="A1403" s="472"/>
      <c r="B1403" s="59" t="s">
        <v>472</v>
      </c>
      <c r="C1403" s="435"/>
      <c r="D1403" s="435"/>
      <c r="E1403" s="435"/>
    </row>
    <row r="1404" spans="1:6" ht="16.2">
      <c r="A1404" s="472" t="s">
        <v>450</v>
      </c>
      <c r="B1404" s="196" t="s">
        <v>451</v>
      </c>
      <c r="C1404" s="462"/>
      <c r="D1404" s="462">
        <f>'[3]shedul 3'!$AE$138</f>
        <v>0</v>
      </c>
      <c r="E1404" s="462"/>
    </row>
    <row r="1405" spans="1:6" ht="16.2">
      <c r="A1405" s="472"/>
      <c r="B1405" s="59" t="s">
        <v>513</v>
      </c>
      <c r="C1405" s="435"/>
      <c r="D1405" s="435"/>
      <c r="E1405" s="435"/>
    </row>
    <row r="1406" spans="1:6" ht="29.25" customHeight="1">
      <c r="A1406" s="472" t="s">
        <v>234</v>
      </c>
      <c r="B1406" s="2" t="s">
        <v>667</v>
      </c>
      <c r="C1406" s="462">
        <v>300000</v>
      </c>
      <c r="D1406" s="462">
        <f>'[3]shedul 3'!$AF$138</f>
        <v>0</v>
      </c>
      <c r="E1406" s="462">
        <v>300000</v>
      </c>
    </row>
    <row r="1407" spans="1:6" ht="48.6">
      <c r="A1407" s="460"/>
      <c r="B1407" s="208" t="s">
        <v>514</v>
      </c>
      <c r="C1407" s="435"/>
      <c r="D1407" s="435"/>
      <c r="E1407" s="435"/>
    </row>
    <row r="1408" spans="1:6" ht="33.6" customHeight="1">
      <c r="A1408" s="460" t="s">
        <v>820</v>
      </c>
      <c r="B1408" s="287" t="s">
        <v>865</v>
      </c>
      <c r="C1408" s="473">
        <v>0</v>
      </c>
      <c r="D1408" s="473">
        <f>0</f>
        <v>0</v>
      </c>
      <c r="E1408" s="473">
        <v>500000</v>
      </c>
    </row>
    <row r="1409" spans="1:5" ht="33.6" customHeight="1">
      <c r="A1409" s="433"/>
      <c r="B1409" s="206" t="s">
        <v>866</v>
      </c>
      <c r="C1409" s="435"/>
      <c r="D1409" s="435"/>
      <c r="E1409" s="435"/>
    </row>
    <row r="1410" spans="1:5" ht="26.4" customHeight="1">
      <c r="A1410" s="460" t="s">
        <v>821</v>
      </c>
      <c r="B1410" s="287" t="s">
        <v>831</v>
      </c>
      <c r="C1410" s="473">
        <v>2000000</v>
      </c>
      <c r="D1410" s="473">
        <v>0</v>
      </c>
      <c r="E1410" s="473">
        <v>2000000</v>
      </c>
    </row>
    <row r="1411" spans="1:5" ht="33" thickBot="1">
      <c r="A1411" s="461"/>
      <c r="B1411" s="59" t="s">
        <v>832</v>
      </c>
      <c r="C1411" s="463"/>
      <c r="D1411" s="463"/>
      <c r="E1411" s="463"/>
    </row>
    <row r="1412" spans="1:5" ht="19.2" thickBot="1">
      <c r="A1412" s="189"/>
      <c r="B1412" s="190" t="s">
        <v>706</v>
      </c>
      <c r="C1412" s="187">
        <f>SUM(C1390:C1411)</f>
        <v>53900000</v>
      </c>
      <c r="D1412" s="187">
        <f>SUM(D1390:D1411)</f>
        <v>6342470.5699999994</v>
      </c>
      <c r="E1412" s="187">
        <f>SUM(E1390:E1411)</f>
        <v>14400000</v>
      </c>
    </row>
    <row r="1413" spans="1:5" ht="25.35" customHeight="1">
      <c r="A1413" s="436" t="s">
        <v>520</v>
      </c>
      <c r="B1413" s="437"/>
      <c r="C1413" s="437"/>
      <c r="D1413" s="437"/>
      <c r="E1413" s="438"/>
    </row>
    <row r="1414" spans="1:5" ht="25.35" customHeight="1">
      <c r="A1414" s="439" t="s">
        <v>280</v>
      </c>
      <c r="B1414" s="440"/>
      <c r="C1414" s="440"/>
      <c r="D1414" s="440"/>
      <c r="E1414" s="441"/>
    </row>
    <row r="1415" spans="1:5" ht="25.35" customHeight="1">
      <c r="A1415" s="442" t="s">
        <v>847</v>
      </c>
      <c r="B1415" s="443"/>
      <c r="C1415" s="443"/>
      <c r="D1415" s="443"/>
      <c r="E1415" s="444"/>
    </row>
    <row r="1416" spans="1:5" ht="25.35" customHeight="1">
      <c r="A1416" s="454" t="s">
        <v>849</v>
      </c>
      <c r="B1416" s="455"/>
      <c r="C1416" s="455"/>
      <c r="D1416" s="455"/>
      <c r="E1416" s="456"/>
    </row>
    <row r="1417" spans="1:5" ht="18">
      <c r="A1417" s="448">
        <v>4</v>
      </c>
      <c r="B1417" s="449"/>
      <c r="C1417" s="449"/>
      <c r="D1417" s="449"/>
      <c r="E1417" s="450"/>
    </row>
    <row r="1418" spans="1:5" ht="20.399999999999999">
      <c r="A1418" s="451" t="s">
        <v>547</v>
      </c>
      <c r="B1418" s="452"/>
      <c r="C1418" s="452"/>
      <c r="D1418" s="452"/>
      <c r="E1418" s="453"/>
    </row>
    <row r="1419" spans="1:5" ht="16.8" thickBot="1">
      <c r="A1419" s="425" t="s">
        <v>254</v>
      </c>
      <c r="B1419" s="426"/>
      <c r="C1419" s="426"/>
      <c r="D1419" s="426"/>
      <c r="E1419" s="427"/>
    </row>
    <row r="1420" spans="1:5" ht="79.95" customHeight="1">
      <c r="A1420" s="428" t="s">
        <v>599</v>
      </c>
      <c r="B1420" s="429"/>
      <c r="C1420" s="11" t="s">
        <v>826</v>
      </c>
      <c r="D1420" s="11" t="s">
        <v>846</v>
      </c>
      <c r="E1420" s="11" t="s">
        <v>843</v>
      </c>
    </row>
    <row r="1421" spans="1:5" ht="34.5" customHeight="1" thickBot="1">
      <c r="A1421" s="430" t="s">
        <v>325</v>
      </c>
      <c r="B1421" s="431"/>
      <c r="C1421" s="60" t="s">
        <v>828</v>
      </c>
      <c r="D1421" s="60" t="s">
        <v>833</v>
      </c>
      <c r="E1421" s="60" t="s">
        <v>844</v>
      </c>
    </row>
    <row r="1422" spans="1:5" ht="34.5" customHeight="1">
      <c r="A1422" s="432" t="s">
        <v>235</v>
      </c>
      <c r="B1422" s="16" t="s">
        <v>730</v>
      </c>
      <c r="C1422" s="434">
        <v>200000</v>
      </c>
      <c r="D1422" s="434">
        <v>0</v>
      </c>
      <c r="E1422" s="434">
        <v>200000</v>
      </c>
    </row>
    <row r="1423" spans="1:5" ht="34.5" customHeight="1">
      <c r="A1423" s="433"/>
      <c r="B1423" s="53" t="s">
        <v>430</v>
      </c>
      <c r="C1423" s="435"/>
      <c r="D1423" s="435"/>
      <c r="E1423" s="435"/>
    </row>
    <row r="1424" spans="1:5" ht="34.5" customHeight="1">
      <c r="A1424" s="460" t="s">
        <v>236</v>
      </c>
      <c r="B1424" s="33" t="s">
        <v>729</v>
      </c>
      <c r="C1424" s="462"/>
      <c r="D1424" s="462"/>
      <c r="E1424" s="462"/>
    </row>
    <row r="1425" spans="1:5" ht="34.5" customHeight="1">
      <c r="A1425" s="433"/>
      <c r="B1425" s="45" t="s">
        <v>812</v>
      </c>
      <c r="C1425" s="435"/>
      <c r="D1425" s="435"/>
      <c r="E1425" s="435"/>
    </row>
    <row r="1426" spans="1:5" ht="34.5" customHeight="1">
      <c r="A1426" s="460" t="s">
        <v>238</v>
      </c>
      <c r="B1426" s="16" t="s">
        <v>728</v>
      </c>
      <c r="C1426" s="462"/>
      <c r="D1426" s="462"/>
      <c r="E1426" s="462"/>
    </row>
    <row r="1427" spans="1:5" ht="16.8" thickBot="1">
      <c r="A1427" s="461"/>
      <c r="B1427" s="53" t="s">
        <v>278</v>
      </c>
      <c r="C1427" s="463"/>
      <c r="D1427" s="463"/>
      <c r="E1427" s="463"/>
    </row>
    <row r="1428" spans="1:5" ht="19.2" thickBot="1">
      <c r="A1428" s="189"/>
      <c r="B1428" s="190" t="s">
        <v>706</v>
      </c>
      <c r="C1428" s="188">
        <f>C1426+C1424+C1422</f>
        <v>200000</v>
      </c>
      <c r="D1428" s="188">
        <f>D1426+D1424+D1422</f>
        <v>0</v>
      </c>
      <c r="E1428" s="188">
        <f>E1426+E1424+E1422</f>
        <v>200000</v>
      </c>
    </row>
    <row r="1429" spans="1:5" ht="17.399999999999999">
      <c r="A1429" s="19"/>
      <c r="B1429" s="20"/>
      <c r="C1429" s="21"/>
      <c r="D1429" s="21"/>
      <c r="E1429" s="21"/>
    </row>
    <row r="1430" spans="1:5" ht="17.399999999999999">
      <c r="A1430" s="19"/>
      <c r="B1430" s="20"/>
      <c r="C1430" s="21"/>
      <c r="D1430" s="21"/>
      <c r="E1430" s="21"/>
    </row>
    <row r="1431" spans="1:5" ht="17.399999999999999">
      <c r="A1431" s="19"/>
      <c r="B1431" s="20"/>
      <c r="C1431" s="21"/>
      <c r="D1431" s="21"/>
      <c r="E1431" s="21"/>
    </row>
    <row r="1432" spans="1:5" ht="17.399999999999999">
      <c r="A1432" s="19"/>
      <c r="B1432" s="20"/>
      <c r="C1432" s="21"/>
      <c r="D1432" s="21"/>
      <c r="E1432" s="21"/>
    </row>
    <row r="1433" spans="1:5" ht="17.399999999999999">
      <c r="A1433" s="19"/>
      <c r="B1433" s="20"/>
      <c r="C1433" s="21"/>
      <c r="D1433" s="21"/>
      <c r="E1433" s="21"/>
    </row>
    <row r="1434" spans="1:5" ht="17.399999999999999">
      <c r="A1434" s="19"/>
      <c r="B1434" s="20"/>
      <c r="C1434" s="21"/>
      <c r="D1434" s="21"/>
      <c r="E1434" s="21"/>
    </row>
    <row r="1435" spans="1:5" ht="17.399999999999999">
      <c r="A1435" s="19"/>
      <c r="B1435" s="20"/>
      <c r="C1435" s="21"/>
      <c r="D1435" s="21"/>
      <c r="E1435" s="21"/>
    </row>
    <row r="1436" spans="1:5" ht="17.399999999999999">
      <c r="A1436" s="19"/>
      <c r="B1436" s="20"/>
      <c r="C1436" s="21"/>
      <c r="D1436" s="21"/>
      <c r="E1436" s="21"/>
    </row>
    <row r="1437" spans="1:5" ht="17.399999999999999">
      <c r="A1437" s="19"/>
      <c r="B1437" s="20"/>
      <c r="C1437" s="21"/>
      <c r="D1437" s="21"/>
      <c r="E1437" s="21"/>
    </row>
    <row r="1438" spans="1:5" ht="17.399999999999999">
      <c r="A1438" s="19"/>
      <c r="B1438" s="20"/>
      <c r="C1438" s="21"/>
      <c r="D1438" s="21"/>
      <c r="E1438" s="21"/>
    </row>
    <row r="1439" spans="1:5" ht="17.399999999999999">
      <c r="A1439" s="19"/>
      <c r="B1439" s="20"/>
      <c r="C1439" s="21"/>
      <c r="D1439" s="21"/>
      <c r="E1439" s="21"/>
    </row>
    <row r="1440" spans="1:5" ht="17.399999999999999">
      <c r="A1440" s="19"/>
      <c r="B1440" s="20"/>
      <c r="C1440" s="21"/>
      <c r="D1440" s="21"/>
      <c r="E1440" s="21"/>
    </row>
    <row r="1441" spans="1:7" ht="17.399999999999999">
      <c r="A1441" s="19"/>
      <c r="B1441" s="20"/>
      <c r="C1441" s="21"/>
      <c r="D1441" s="21"/>
      <c r="E1441" s="21"/>
    </row>
    <row r="1442" spans="1:7" ht="18" thickBot="1">
      <c r="A1442" s="19"/>
      <c r="B1442" s="20"/>
      <c r="C1442" s="21"/>
      <c r="D1442" s="21"/>
      <c r="E1442" s="21"/>
    </row>
    <row r="1443" spans="1:7" ht="25.2">
      <c r="A1443" s="436" t="s">
        <v>520</v>
      </c>
      <c r="B1443" s="437"/>
      <c r="C1443" s="437"/>
      <c r="D1443" s="437"/>
      <c r="E1443" s="438"/>
    </row>
    <row r="1444" spans="1:7" ht="27">
      <c r="A1444" s="439" t="s">
        <v>280</v>
      </c>
      <c r="B1444" s="440"/>
      <c r="C1444" s="440"/>
      <c r="D1444" s="440"/>
      <c r="E1444" s="441"/>
    </row>
    <row r="1445" spans="1:7" ht="20.399999999999999">
      <c r="A1445" s="442" t="s">
        <v>847</v>
      </c>
      <c r="B1445" s="443"/>
      <c r="C1445" s="443"/>
      <c r="D1445" s="443"/>
      <c r="E1445" s="444"/>
    </row>
    <row r="1446" spans="1:7" ht="18.600000000000001">
      <c r="A1446" s="454" t="s">
        <v>850</v>
      </c>
      <c r="B1446" s="455"/>
      <c r="C1446" s="455"/>
      <c r="D1446" s="455"/>
      <c r="E1446" s="456"/>
    </row>
    <row r="1447" spans="1:7" ht="18">
      <c r="A1447" s="448">
        <v>5</v>
      </c>
      <c r="B1447" s="449"/>
      <c r="C1447" s="449"/>
      <c r="D1447" s="449"/>
      <c r="E1447" s="450"/>
    </row>
    <row r="1448" spans="1:7" ht="20.399999999999999">
      <c r="A1448" s="451" t="s">
        <v>672</v>
      </c>
      <c r="B1448" s="452"/>
      <c r="C1448" s="452"/>
      <c r="D1448" s="452"/>
      <c r="E1448" s="453"/>
    </row>
    <row r="1449" spans="1:7" ht="16.8" thickBot="1">
      <c r="A1449" s="425" t="s">
        <v>391</v>
      </c>
      <c r="B1449" s="426"/>
      <c r="C1449" s="426"/>
      <c r="D1449" s="426"/>
      <c r="E1449" s="427"/>
    </row>
    <row r="1450" spans="1:7" ht="58.2" customHeight="1">
      <c r="A1450" s="428" t="s">
        <v>599</v>
      </c>
      <c r="B1450" s="429"/>
      <c r="C1450" s="11" t="s">
        <v>826</v>
      </c>
      <c r="D1450" s="11" t="s">
        <v>846</v>
      </c>
      <c r="E1450" s="11" t="s">
        <v>843</v>
      </c>
    </row>
    <row r="1451" spans="1:7" ht="36" customHeight="1" thickBot="1">
      <c r="A1451" s="430" t="s">
        <v>325</v>
      </c>
      <c r="B1451" s="431"/>
      <c r="C1451" s="60" t="s">
        <v>828</v>
      </c>
      <c r="D1451" s="60" t="s">
        <v>833</v>
      </c>
      <c r="E1451" s="60" t="s">
        <v>844</v>
      </c>
    </row>
    <row r="1452" spans="1:7" ht="36" customHeight="1">
      <c r="A1452" s="432" t="s">
        <v>239</v>
      </c>
      <c r="B1452" s="16" t="s">
        <v>727</v>
      </c>
      <c r="C1452" s="434">
        <f>C1264</f>
        <v>24000000</v>
      </c>
      <c r="D1452" s="434">
        <v>0</v>
      </c>
      <c r="E1452" s="434">
        <f>E1264</f>
        <v>24000000</v>
      </c>
    </row>
    <row r="1453" spans="1:7" ht="36" customHeight="1">
      <c r="A1453" s="433"/>
      <c r="B1453" s="53" t="s">
        <v>277</v>
      </c>
      <c r="C1453" s="435"/>
      <c r="D1453" s="435"/>
      <c r="E1453" s="435"/>
    </row>
    <row r="1454" spans="1:7" ht="36" customHeight="1">
      <c r="A1454" s="460" t="s">
        <v>240</v>
      </c>
      <c r="B1454" s="33" t="s">
        <v>726</v>
      </c>
      <c r="C1454" s="462">
        <v>10000000</v>
      </c>
      <c r="D1454" s="462">
        <v>0</v>
      </c>
      <c r="E1454" s="462">
        <v>10000000</v>
      </c>
      <c r="G1454" s="10">
        <f>30000000-6000000</f>
        <v>24000000</v>
      </c>
    </row>
    <row r="1455" spans="1:7" ht="36" customHeight="1">
      <c r="A1455" s="433"/>
      <c r="B1455" s="17" t="s">
        <v>437</v>
      </c>
      <c r="C1455" s="435"/>
      <c r="D1455" s="435"/>
      <c r="E1455" s="435"/>
    </row>
    <row r="1456" spans="1:7" ht="36" customHeight="1">
      <c r="A1456" s="460" t="s">
        <v>241</v>
      </c>
      <c r="B1456" s="33" t="s">
        <v>725</v>
      </c>
      <c r="C1456" s="462">
        <v>1500000</v>
      </c>
      <c r="D1456" s="462">
        <v>0</v>
      </c>
      <c r="E1456" s="462">
        <v>1000000</v>
      </c>
      <c r="G1456" s="257">
        <f>C1452/60</f>
        <v>400000</v>
      </c>
    </row>
    <row r="1457" spans="1:7" ht="36" customHeight="1">
      <c r="A1457" s="433"/>
      <c r="B1457" s="59" t="s">
        <v>431</v>
      </c>
      <c r="C1457" s="435"/>
      <c r="D1457" s="435"/>
      <c r="E1457" s="435"/>
      <c r="G1457" s="257"/>
    </row>
    <row r="1458" spans="1:7" ht="36" customHeight="1">
      <c r="A1458" s="460" t="s">
        <v>242</v>
      </c>
      <c r="B1458" s="33" t="s">
        <v>724</v>
      </c>
      <c r="C1458" s="462"/>
      <c r="D1458" s="470"/>
      <c r="E1458" s="462"/>
      <c r="F1458" s="10">
        <v>5000000</v>
      </c>
    </row>
    <row r="1459" spans="1:7" ht="33" thickBot="1">
      <c r="A1459" s="461"/>
      <c r="B1459" s="72" t="s">
        <v>517</v>
      </c>
      <c r="C1459" s="463"/>
      <c r="D1459" s="471"/>
      <c r="E1459" s="463"/>
    </row>
    <row r="1460" spans="1:7" ht="19.2" thickBot="1">
      <c r="A1460" s="189"/>
      <c r="B1460" s="190" t="s">
        <v>706</v>
      </c>
      <c r="C1460" s="188">
        <f>SUM(C1452:C1459)</f>
        <v>35500000</v>
      </c>
      <c r="D1460" s="188">
        <f>SUM(D1452:D1459)</f>
        <v>0</v>
      </c>
      <c r="E1460" s="188">
        <f>SUM(E1452:E1459)</f>
        <v>35000000</v>
      </c>
    </row>
    <row r="1474" spans="1:6" ht="13.8" thickBot="1"/>
    <row r="1475" spans="1:6" ht="25.2">
      <c r="A1475" s="436" t="s">
        <v>520</v>
      </c>
      <c r="B1475" s="437"/>
      <c r="C1475" s="437"/>
      <c r="D1475" s="437"/>
      <c r="E1475" s="438"/>
    </row>
    <row r="1476" spans="1:6" ht="27">
      <c r="A1476" s="439" t="s">
        <v>280</v>
      </c>
      <c r="B1476" s="440"/>
      <c r="C1476" s="440"/>
      <c r="D1476" s="440"/>
      <c r="E1476" s="441"/>
    </row>
    <row r="1477" spans="1:6" ht="20.399999999999999">
      <c r="A1477" s="442" t="s">
        <v>847</v>
      </c>
      <c r="B1477" s="443"/>
      <c r="C1477" s="443"/>
      <c r="D1477" s="443"/>
      <c r="E1477" s="444"/>
    </row>
    <row r="1478" spans="1:6" ht="18.600000000000001">
      <c r="A1478" s="454" t="s">
        <v>849</v>
      </c>
      <c r="B1478" s="455"/>
      <c r="C1478" s="455"/>
      <c r="D1478" s="455"/>
      <c r="E1478" s="456"/>
    </row>
    <row r="1479" spans="1:6" ht="18">
      <c r="A1479" s="448">
        <v>6</v>
      </c>
      <c r="B1479" s="449"/>
      <c r="C1479" s="449"/>
      <c r="D1479" s="449"/>
      <c r="E1479" s="450"/>
    </row>
    <row r="1480" spans="1:6" ht="20.399999999999999">
      <c r="A1480" s="451" t="s">
        <v>678</v>
      </c>
      <c r="B1480" s="452"/>
      <c r="C1480" s="452"/>
      <c r="D1480" s="452"/>
      <c r="E1480" s="453"/>
    </row>
    <row r="1481" spans="1:6" ht="16.8" thickBot="1">
      <c r="A1481" s="425" t="s">
        <v>500</v>
      </c>
      <c r="B1481" s="426"/>
      <c r="C1481" s="426"/>
      <c r="D1481" s="426"/>
      <c r="E1481" s="427"/>
    </row>
    <row r="1482" spans="1:6" ht="61.95" customHeight="1">
      <c r="A1482" s="428" t="s">
        <v>599</v>
      </c>
      <c r="B1482" s="429"/>
      <c r="C1482" s="11" t="s">
        <v>826</v>
      </c>
      <c r="D1482" s="11" t="s">
        <v>846</v>
      </c>
      <c r="E1482" s="11" t="s">
        <v>843</v>
      </c>
    </row>
    <row r="1483" spans="1:6" ht="30.75" customHeight="1" thickBot="1">
      <c r="A1483" s="430" t="s">
        <v>325</v>
      </c>
      <c r="B1483" s="431"/>
      <c r="C1483" s="60" t="s">
        <v>828</v>
      </c>
      <c r="D1483" s="60" t="s">
        <v>833</v>
      </c>
      <c r="E1483" s="60" t="s">
        <v>844</v>
      </c>
    </row>
    <row r="1484" spans="1:6" ht="30.75" customHeight="1">
      <c r="A1484" s="432" t="s">
        <v>243</v>
      </c>
      <c r="B1484" s="16" t="s">
        <v>723</v>
      </c>
      <c r="C1484" s="434">
        <v>100000</v>
      </c>
      <c r="D1484" s="468">
        <v>0</v>
      </c>
      <c r="E1484" s="434">
        <v>100000</v>
      </c>
    </row>
    <row r="1485" spans="1:6" ht="30.75" customHeight="1">
      <c r="A1485" s="433"/>
      <c r="B1485" s="53" t="s">
        <v>819</v>
      </c>
      <c r="C1485" s="435"/>
      <c r="D1485" s="469"/>
      <c r="E1485" s="435"/>
    </row>
    <row r="1486" spans="1:6" ht="30.75" customHeight="1">
      <c r="A1486" s="460" t="s">
        <v>244</v>
      </c>
      <c r="B1486" s="16" t="s">
        <v>722</v>
      </c>
      <c r="C1486" s="462">
        <v>50000</v>
      </c>
      <c r="D1486" s="462">
        <v>0</v>
      </c>
      <c r="E1486" s="462">
        <v>50000</v>
      </c>
      <c r="F1486" s="10" t="s">
        <v>801</v>
      </c>
    </row>
    <row r="1487" spans="1:6" ht="30.75" customHeight="1">
      <c r="A1487" s="433"/>
      <c r="B1487" s="45" t="s">
        <v>245</v>
      </c>
      <c r="C1487" s="435"/>
      <c r="D1487" s="435"/>
      <c r="E1487" s="435"/>
    </row>
    <row r="1488" spans="1:6" ht="30.75" customHeight="1">
      <c r="A1488" s="460" t="s">
        <v>246</v>
      </c>
      <c r="B1488" s="33" t="s">
        <v>721</v>
      </c>
      <c r="C1488" s="462">
        <v>250000</v>
      </c>
      <c r="D1488" s="462">
        <v>0</v>
      </c>
      <c r="E1488" s="462">
        <v>100000</v>
      </c>
    </row>
    <row r="1489" spans="1:5" ht="30.75" customHeight="1">
      <c r="A1489" s="433"/>
      <c r="B1489" s="42" t="s">
        <v>247</v>
      </c>
      <c r="C1489" s="435"/>
      <c r="D1489" s="435"/>
      <c r="E1489" s="435"/>
    </row>
    <row r="1490" spans="1:5" ht="25.2" customHeight="1">
      <c r="A1490" s="138" t="s">
        <v>248</v>
      </c>
      <c r="B1490" s="38" t="s">
        <v>720</v>
      </c>
      <c r="C1490" s="462">
        <v>200000</v>
      </c>
      <c r="D1490" s="462">
        <v>0</v>
      </c>
      <c r="E1490" s="462">
        <v>200000</v>
      </c>
    </row>
    <row r="1491" spans="1:5" ht="27" customHeight="1">
      <c r="A1491" s="138"/>
      <c r="B1491" s="46" t="s">
        <v>518</v>
      </c>
      <c r="C1491" s="435"/>
      <c r="D1491" s="435"/>
      <c r="E1491" s="435"/>
    </row>
    <row r="1492" spans="1:5" ht="30.75" customHeight="1">
      <c r="A1492" s="460" t="s">
        <v>249</v>
      </c>
      <c r="B1492" s="33" t="s">
        <v>719</v>
      </c>
      <c r="C1492" s="462">
        <v>200000</v>
      </c>
      <c r="D1492" s="462">
        <v>0</v>
      </c>
      <c r="E1492" s="462">
        <v>200000</v>
      </c>
    </row>
    <row r="1493" spans="1:5" ht="16.8" thickBot="1">
      <c r="A1493" s="461"/>
      <c r="B1493" s="45" t="s">
        <v>519</v>
      </c>
      <c r="C1493" s="463"/>
      <c r="D1493" s="463"/>
      <c r="E1493" s="463"/>
    </row>
    <row r="1494" spans="1:5" ht="19.2" thickBot="1">
      <c r="A1494" s="189"/>
      <c r="B1494" s="190" t="s">
        <v>706</v>
      </c>
      <c r="C1494" s="188">
        <f>SUM(C1484:C1493)</f>
        <v>800000</v>
      </c>
      <c r="D1494" s="188">
        <f>SUM(D1484:D1493)</f>
        <v>0</v>
      </c>
      <c r="E1494" s="188">
        <f>SUM(E1484:E1493)</f>
        <v>650000</v>
      </c>
    </row>
    <row r="1496" spans="1:5" ht="19.2">
      <c r="A1496" s="464"/>
      <c r="B1496" s="198" t="s">
        <v>718</v>
      </c>
      <c r="C1496" s="466">
        <f>C1494+C1460+C1428+C1412+C1365+C1349</f>
        <v>124330000</v>
      </c>
      <c r="D1496" s="466">
        <f>D1494+D1460+D1428+D1412+D1365+D1349</f>
        <v>6342470.5699999994</v>
      </c>
      <c r="E1496" s="466">
        <f>E1494+E1460+E1428+E1412+E1365+E1349</f>
        <v>81350000</v>
      </c>
    </row>
    <row r="1497" spans="1:5" ht="36.6" thickBot="1">
      <c r="A1497" s="465"/>
      <c r="B1497" s="199" t="s">
        <v>432</v>
      </c>
      <c r="C1497" s="467"/>
      <c r="D1497" s="467"/>
      <c r="E1497" s="467"/>
    </row>
    <row r="1498" spans="1:5" ht="13.8" thickTop="1"/>
    <row r="1506" spans="1:7" ht="13.8" thickBot="1"/>
    <row r="1507" spans="1:7" ht="25.2">
      <c r="A1507" s="436" t="s">
        <v>520</v>
      </c>
      <c r="B1507" s="437"/>
      <c r="C1507" s="437"/>
      <c r="D1507" s="437"/>
      <c r="E1507" s="438"/>
    </row>
    <row r="1508" spans="1:7" ht="27">
      <c r="A1508" s="439" t="s">
        <v>280</v>
      </c>
      <c r="B1508" s="440"/>
      <c r="C1508" s="440"/>
      <c r="D1508" s="440"/>
      <c r="E1508" s="441"/>
    </row>
    <row r="1509" spans="1:7" ht="20.399999999999999">
      <c r="A1509" s="442" t="s">
        <v>847</v>
      </c>
      <c r="B1509" s="443"/>
      <c r="C1509" s="443"/>
      <c r="D1509" s="443"/>
      <c r="E1509" s="444"/>
    </row>
    <row r="1510" spans="1:7" ht="18.600000000000001">
      <c r="A1510" s="454" t="s">
        <v>849</v>
      </c>
      <c r="B1510" s="455"/>
      <c r="C1510" s="455"/>
      <c r="D1510" s="455"/>
      <c r="E1510" s="456"/>
    </row>
    <row r="1511" spans="1:7" ht="18">
      <c r="A1511" s="448">
        <v>1</v>
      </c>
      <c r="B1511" s="449"/>
      <c r="C1511" s="449"/>
      <c r="D1511" s="449"/>
      <c r="E1511" s="450"/>
    </row>
    <row r="1512" spans="1:7" ht="20.399999999999999">
      <c r="A1512" s="451" t="s">
        <v>521</v>
      </c>
      <c r="B1512" s="452"/>
      <c r="C1512" s="452"/>
      <c r="D1512" s="452"/>
      <c r="E1512" s="453"/>
    </row>
    <row r="1513" spans="1:7" ht="16.8" thickBot="1">
      <c r="A1513" s="457" t="s">
        <v>429</v>
      </c>
      <c r="B1513" s="458"/>
      <c r="C1513" s="458"/>
      <c r="D1513" s="458"/>
      <c r="E1513" s="459"/>
    </row>
    <row r="1514" spans="1:7" ht="61.2" customHeight="1">
      <c r="A1514" s="428" t="s">
        <v>599</v>
      </c>
      <c r="B1514" s="429"/>
      <c r="C1514" s="11" t="s">
        <v>826</v>
      </c>
      <c r="D1514" s="11" t="s">
        <v>846</v>
      </c>
      <c r="E1514" s="11" t="s">
        <v>843</v>
      </c>
    </row>
    <row r="1515" spans="1:7" ht="20.399999999999999" customHeight="1" thickBot="1">
      <c r="A1515" s="430" t="s">
        <v>325</v>
      </c>
      <c r="B1515" s="431"/>
      <c r="C1515" s="60" t="s">
        <v>828</v>
      </c>
      <c r="D1515" s="60" t="s">
        <v>833</v>
      </c>
      <c r="E1515" s="60" t="s">
        <v>844</v>
      </c>
    </row>
    <row r="1516" spans="1:7" ht="17.399999999999999">
      <c r="A1516" s="432" t="s">
        <v>758</v>
      </c>
      <c r="B1516" s="16" t="s">
        <v>757</v>
      </c>
      <c r="C1516" s="434">
        <v>0</v>
      </c>
      <c r="D1516" s="434"/>
      <c r="E1516" s="434">
        <v>0</v>
      </c>
      <c r="F1516" s="10">
        <f>856000/60</f>
        <v>14266.666666666666</v>
      </c>
      <c r="G1516" s="10">
        <f>8560000/100*8</f>
        <v>684800</v>
      </c>
    </row>
    <row r="1517" spans="1:7" ht="16.8" thickBot="1">
      <c r="A1517" s="433"/>
      <c r="B1517" s="53" t="s">
        <v>278</v>
      </c>
      <c r="C1517" s="435"/>
      <c r="D1517" s="435"/>
      <c r="E1517" s="435"/>
      <c r="F1517" s="10">
        <f>650000/60</f>
        <v>10833.333333333334</v>
      </c>
    </row>
    <row r="1518" spans="1:7" ht="19.2" thickBot="1">
      <c r="A1518" s="189"/>
      <c r="B1518" s="190" t="s">
        <v>706</v>
      </c>
      <c r="C1518" s="188">
        <f>SUM(C1516:C1517)</f>
        <v>0</v>
      </c>
      <c r="D1518" s="188">
        <f>SUM(D1516:D1517)</f>
        <v>0</v>
      </c>
      <c r="E1518" s="188">
        <f>SUM(E1516:E1517)</f>
        <v>0</v>
      </c>
    </row>
    <row r="1519" spans="1:7" ht="17.399999999999999">
      <c r="A1519" s="19"/>
      <c r="B1519" s="20"/>
      <c r="C1519" s="21"/>
      <c r="D1519" s="21"/>
      <c r="E1519" s="21"/>
    </row>
    <row r="1520" spans="1:7" ht="17.399999999999999">
      <c r="A1520" s="19"/>
      <c r="B1520" s="20"/>
      <c r="C1520" s="21"/>
      <c r="D1520" s="21"/>
      <c r="E1520" s="21"/>
    </row>
    <row r="1521" spans="1:6" ht="17.399999999999999">
      <c r="A1521" s="19"/>
      <c r="B1521" s="20"/>
      <c r="C1521" s="21"/>
      <c r="D1521" s="21"/>
      <c r="E1521" s="21"/>
    </row>
    <row r="1522" spans="1:6" ht="13.8" thickBot="1">
      <c r="A1522" s="146"/>
      <c r="B1522" s="10"/>
      <c r="C1522" s="146"/>
      <c r="D1522" s="146"/>
      <c r="E1522" s="146"/>
    </row>
    <row r="1523" spans="1:6" ht="25.2">
      <c r="A1523" s="436" t="s">
        <v>520</v>
      </c>
      <c r="B1523" s="437"/>
      <c r="C1523" s="437"/>
      <c r="D1523" s="437"/>
      <c r="E1523" s="438"/>
    </row>
    <row r="1524" spans="1:6" ht="27">
      <c r="A1524" s="439" t="s">
        <v>280</v>
      </c>
      <c r="B1524" s="440"/>
      <c r="C1524" s="440"/>
      <c r="D1524" s="440"/>
      <c r="E1524" s="441"/>
    </row>
    <row r="1525" spans="1:6" ht="20.399999999999999">
      <c r="A1525" s="442" t="s">
        <v>847</v>
      </c>
      <c r="B1525" s="443"/>
      <c r="C1525" s="443"/>
      <c r="D1525" s="443"/>
      <c r="E1525" s="444"/>
    </row>
    <row r="1526" spans="1:6" ht="18.600000000000001">
      <c r="A1526" s="454" t="s">
        <v>850</v>
      </c>
      <c r="B1526" s="455"/>
      <c r="C1526" s="455"/>
      <c r="D1526" s="455"/>
      <c r="E1526" s="456"/>
    </row>
    <row r="1527" spans="1:6" ht="18">
      <c r="A1527" s="448">
        <v>2</v>
      </c>
      <c r="B1527" s="449"/>
      <c r="C1527" s="449"/>
      <c r="D1527" s="449"/>
      <c r="E1527" s="450"/>
    </row>
    <row r="1528" spans="1:6" ht="20.399999999999999">
      <c r="A1528" s="451" t="s">
        <v>546</v>
      </c>
      <c r="B1528" s="452"/>
      <c r="C1528" s="452"/>
      <c r="D1528" s="452"/>
      <c r="E1528" s="453"/>
    </row>
    <row r="1529" spans="1:6" ht="16.8" thickBot="1">
      <c r="A1529" s="425" t="s">
        <v>253</v>
      </c>
      <c r="B1529" s="426"/>
      <c r="C1529" s="426"/>
      <c r="D1529" s="426"/>
      <c r="E1529" s="427"/>
    </row>
    <row r="1530" spans="1:6" ht="56.4" customHeight="1">
      <c r="A1530" s="428" t="s">
        <v>599</v>
      </c>
      <c r="B1530" s="429"/>
      <c r="C1530" s="11" t="s">
        <v>826</v>
      </c>
      <c r="D1530" s="11" t="s">
        <v>846</v>
      </c>
      <c r="E1530" s="11" t="s">
        <v>843</v>
      </c>
    </row>
    <row r="1531" spans="1:6" ht="22.2" customHeight="1" thickBot="1">
      <c r="A1531" s="430" t="s">
        <v>325</v>
      </c>
      <c r="B1531" s="431"/>
      <c r="C1531" s="60" t="s">
        <v>828</v>
      </c>
      <c r="D1531" s="60" t="s">
        <v>833</v>
      </c>
      <c r="E1531" s="60" t="s">
        <v>844</v>
      </c>
      <c r="F1531" s="10">
        <f>1120000/60</f>
        <v>18666.666666666668</v>
      </c>
    </row>
    <row r="1532" spans="1:6" ht="17.399999999999999">
      <c r="A1532" s="432" t="s">
        <v>759</v>
      </c>
      <c r="B1532" s="16" t="s">
        <v>757</v>
      </c>
      <c r="C1532" s="434">
        <v>400000</v>
      </c>
      <c r="D1532" s="434"/>
      <c r="E1532" s="434">
        <v>400000</v>
      </c>
    </row>
    <row r="1533" spans="1:6" ht="16.8" thickBot="1">
      <c r="A1533" s="433"/>
      <c r="B1533" s="53" t="s">
        <v>278</v>
      </c>
      <c r="C1533" s="435"/>
      <c r="D1533" s="435"/>
      <c r="E1533" s="435"/>
    </row>
    <row r="1534" spans="1:6" ht="19.2" thickBot="1">
      <c r="A1534" s="189"/>
      <c r="B1534" s="190" t="s">
        <v>706</v>
      </c>
      <c r="C1534" s="188">
        <f>SUM(C1532:C1533)</f>
        <v>400000</v>
      </c>
      <c r="D1534" s="188">
        <f>SUM(D1532:D1533)</f>
        <v>0</v>
      </c>
      <c r="E1534" s="188">
        <f>SUM(E1532:E1533)</f>
        <v>400000</v>
      </c>
    </row>
    <row r="1535" spans="1:6" s="286" customFormat="1" ht="17.399999999999999">
      <c r="A1535" s="283"/>
      <c r="B1535" s="284"/>
      <c r="C1535" s="285"/>
      <c r="D1535" s="285"/>
      <c r="E1535" s="285"/>
    </row>
    <row r="1536" spans="1:6" s="286" customFormat="1" ht="17.399999999999999">
      <c r="A1536" s="283"/>
      <c r="B1536" s="284"/>
      <c r="C1536" s="285"/>
      <c r="D1536" s="285"/>
      <c r="E1536" s="285"/>
    </row>
    <row r="1537" spans="1:5" s="286" customFormat="1" ht="17.399999999999999">
      <c r="A1537" s="283"/>
      <c r="B1537" s="284"/>
      <c r="C1537" s="285"/>
      <c r="D1537" s="285"/>
      <c r="E1537" s="285"/>
    </row>
    <row r="1538" spans="1:5" ht="45.6" customHeight="1" thickBot="1">
      <c r="A1538" s="19"/>
      <c r="B1538" s="20"/>
      <c r="C1538" s="21"/>
      <c r="D1538" s="21"/>
      <c r="E1538" s="21"/>
    </row>
    <row r="1539" spans="1:5" ht="25.2">
      <c r="A1539" s="436" t="s">
        <v>520</v>
      </c>
      <c r="B1539" s="437"/>
      <c r="C1539" s="437"/>
      <c r="D1539" s="437"/>
      <c r="E1539" s="438"/>
    </row>
    <row r="1540" spans="1:5" ht="27">
      <c r="A1540" s="439" t="s">
        <v>280</v>
      </c>
      <c r="B1540" s="440"/>
      <c r="C1540" s="440"/>
      <c r="D1540" s="440"/>
      <c r="E1540" s="441"/>
    </row>
    <row r="1541" spans="1:5" ht="20.399999999999999">
      <c r="A1541" s="442" t="s">
        <v>847</v>
      </c>
      <c r="B1541" s="443"/>
      <c r="C1541" s="443"/>
      <c r="D1541" s="443"/>
      <c r="E1541" s="444"/>
    </row>
    <row r="1542" spans="1:5" ht="18.600000000000001">
      <c r="A1542" s="454" t="s">
        <v>850</v>
      </c>
      <c r="B1542" s="455"/>
      <c r="C1542" s="455"/>
      <c r="D1542" s="455"/>
      <c r="E1542" s="456"/>
    </row>
    <row r="1543" spans="1:5" ht="18">
      <c r="A1543" s="448">
        <v>3</v>
      </c>
      <c r="B1543" s="449"/>
      <c r="C1543" s="449"/>
      <c r="D1543" s="449"/>
      <c r="E1543" s="450"/>
    </row>
    <row r="1544" spans="1:5" ht="20.399999999999999">
      <c r="A1544" s="451" t="s">
        <v>474</v>
      </c>
      <c r="B1544" s="452"/>
      <c r="C1544" s="452"/>
      <c r="D1544" s="452"/>
      <c r="E1544" s="453"/>
    </row>
    <row r="1545" spans="1:5" ht="16.8" thickBot="1">
      <c r="A1545" s="425" t="s">
        <v>370</v>
      </c>
      <c r="B1545" s="426"/>
      <c r="C1545" s="426"/>
      <c r="D1545" s="426"/>
      <c r="E1545" s="427"/>
    </row>
    <row r="1546" spans="1:5" ht="50.4" customHeight="1">
      <c r="A1546" s="428" t="s">
        <v>599</v>
      </c>
      <c r="B1546" s="429"/>
      <c r="C1546" s="11" t="s">
        <v>826</v>
      </c>
      <c r="D1546" s="11" t="s">
        <v>846</v>
      </c>
      <c r="E1546" s="11" t="s">
        <v>843</v>
      </c>
    </row>
    <row r="1547" spans="1:5" ht="28.95" customHeight="1" thickBot="1">
      <c r="A1547" s="430" t="s">
        <v>325</v>
      </c>
      <c r="B1547" s="431"/>
      <c r="C1547" s="60" t="s">
        <v>828</v>
      </c>
      <c r="D1547" s="60" t="s">
        <v>833</v>
      </c>
      <c r="E1547" s="60" t="s">
        <v>844</v>
      </c>
    </row>
    <row r="1548" spans="1:5" ht="17.399999999999999">
      <c r="A1548" s="432" t="s">
        <v>760</v>
      </c>
      <c r="B1548" s="16" t="s">
        <v>757</v>
      </c>
      <c r="C1548" s="434"/>
      <c r="D1548" s="434"/>
      <c r="E1548" s="434"/>
    </row>
    <row r="1549" spans="1:5" ht="16.8" thickBot="1">
      <c r="A1549" s="433"/>
      <c r="B1549" s="264" t="s">
        <v>775</v>
      </c>
      <c r="C1549" s="435"/>
      <c r="D1549" s="435"/>
      <c r="E1549" s="435"/>
    </row>
    <row r="1550" spans="1:5" ht="19.2" thickBot="1">
      <c r="A1550" s="189"/>
      <c r="B1550" s="190" t="s">
        <v>706</v>
      </c>
      <c r="C1550" s="188">
        <f>SUM(C1548:C1549)</f>
        <v>0</v>
      </c>
      <c r="D1550" s="188">
        <f>SUM(D1548:D1549)</f>
        <v>0</v>
      </c>
      <c r="E1550" s="188">
        <f>SUM(E1548:E1549)</f>
        <v>0</v>
      </c>
    </row>
    <row r="1551" spans="1:5" ht="17.399999999999999">
      <c r="A1551" s="19"/>
      <c r="B1551" s="20"/>
      <c r="C1551" s="21"/>
      <c r="D1551" s="21"/>
      <c r="E1551" s="21"/>
    </row>
    <row r="1552" spans="1:5" ht="17.399999999999999">
      <c r="A1552" s="19"/>
      <c r="B1552" s="20"/>
      <c r="C1552" s="21"/>
      <c r="D1552" s="21"/>
      <c r="E1552" s="21"/>
    </row>
    <row r="1553" spans="1:5" ht="17.399999999999999">
      <c r="A1553" s="19"/>
      <c r="B1553" s="20"/>
      <c r="C1553" s="21"/>
      <c r="D1553" s="21"/>
      <c r="E1553" s="21"/>
    </row>
    <row r="1554" spans="1:5" ht="17.399999999999999">
      <c r="A1554" s="19"/>
      <c r="B1554" s="20"/>
      <c r="C1554" s="21"/>
      <c r="D1554" s="21"/>
      <c r="E1554" s="21"/>
    </row>
    <row r="1555" spans="1:5" ht="13.8" thickBot="1">
      <c r="A1555" s="146"/>
      <c r="B1555" s="10"/>
      <c r="C1555" s="146"/>
      <c r="D1555" s="146"/>
      <c r="E1555" s="146"/>
    </row>
    <row r="1556" spans="1:5" ht="25.5" customHeight="1">
      <c r="A1556" s="436" t="s">
        <v>520</v>
      </c>
      <c r="B1556" s="437"/>
      <c r="C1556" s="437"/>
      <c r="D1556" s="437"/>
      <c r="E1556" s="438"/>
    </row>
    <row r="1557" spans="1:5" ht="27.75" customHeight="1">
      <c r="A1557" s="439" t="s">
        <v>280</v>
      </c>
      <c r="B1557" s="440"/>
      <c r="C1557" s="440"/>
      <c r="D1557" s="440"/>
      <c r="E1557" s="441"/>
    </row>
    <row r="1558" spans="1:5" ht="20.399999999999999">
      <c r="A1558" s="442" t="s">
        <v>847</v>
      </c>
      <c r="B1558" s="443"/>
      <c r="C1558" s="443"/>
      <c r="D1558" s="443"/>
      <c r="E1558" s="444"/>
    </row>
    <row r="1559" spans="1:5" ht="18.600000000000001">
      <c r="A1559" s="445" t="s">
        <v>849</v>
      </c>
      <c r="B1559" s="446"/>
      <c r="C1559" s="446"/>
      <c r="D1559" s="446"/>
      <c r="E1559" s="447"/>
    </row>
    <row r="1560" spans="1:5" ht="18">
      <c r="A1560" s="448">
        <v>4</v>
      </c>
      <c r="B1560" s="449"/>
      <c r="C1560" s="449"/>
      <c r="D1560" s="449"/>
      <c r="E1560" s="450"/>
    </row>
    <row r="1561" spans="1:5" ht="20.399999999999999">
      <c r="A1561" s="451" t="s">
        <v>547</v>
      </c>
      <c r="B1561" s="452"/>
      <c r="C1561" s="452"/>
      <c r="D1561" s="452"/>
      <c r="E1561" s="453"/>
    </row>
    <row r="1562" spans="1:5" ht="16.8" thickBot="1">
      <c r="A1562" s="425" t="s">
        <v>254</v>
      </c>
      <c r="B1562" s="426"/>
      <c r="C1562" s="426"/>
      <c r="D1562" s="426"/>
      <c r="E1562" s="427"/>
    </row>
    <row r="1563" spans="1:5" ht="51.6" customHeight="1">
      <c r="A1563" s="428" t="s">
        <v>599</v>
      </c>
      <c r="B1563" s="429"/>
      <c r="C1563" s="11" t="s">
        <v>826</v>
      </c>
      <c r="D1563" s="11" t="s">
        <v>846</v>
      </c>
      <c r="E1563" s="11" t="s">
        <v>843</v>
      </c>
    </row>
    <row r="1564" spans="1:5" ht="30" customHeight="1" thickBot="1">
      <c r="A1564" s="430" t="s">
        <v>325</v>
      </c>
      <c r="B1564" s="431"/>
      <c r="C1564" s="60" t="s">
        <v>828</v>
      </c>
      <c r="D1564" s="60" t="s">
        <v>833</v>
      </c>
      <c r="E1564" s="60" t="s">
        <v>844</v>
      </c>
    </row>
    <row r="1565" spans="1:5" ht="17.399999999999999">
      <c r="A1565" s="432" t="s">
        <v>761</v>
      </c>
      <c r="B1565" s="16" t="s">
        <v>757</v>
      </c>
      <c r="C1565" s="434"/>
      <c r="D1565" s="434"/>
      <c r="E1565" s="434"/>
    </row>
    <row r="1566" spans="1:5" ht="16.8" thickBot="1">
      <c r="A1566" s="433"/>
      <c r="B1566" s="53" t="s">
        <v>278</v>
      </c>
      <c r="C1566" s="435"/>
      <c r="D1566" s="435"/>
      <c r="E1566" s="435"/>
    </row>
    <row r="1567" spans="1:5" ht="19.2" thickBot="1">
      <c r="A1567" s="189"/>
      <c r="B1567" s="190" t="s">
        <v>706</v>
      </c>
      <c r="C1567" s="188">
        <f>SUM(C1565:C1566)</f>
        <v>0</v>
      </c>
      <c r="D1567" s="188">
        <f>SUM(D1565:D1566)</f>
        <v>0</v>
      </c>
      <c r="E1567" s="188">
        <f>SUM(E1565:E1566)</f>
        <v>0</v>
      </c>
    </row>
    <row r="1568" spans="1:5" ht="17.399999999999999">
      <c r="A1568" s="19"/>
      <c r="B1568" s="20"/>
      <c r="C1568" s="21"/>
      <c r="D1568" s="21"/>
      <c r="E1568" s="21"/>
    </row>
    <row r="1569" spans="1:6" ht="17.399999999999999">
      <c r="A1569" s="19"/>
      <c r="B1569" s="20"/>
      <c r="C1569" s="21"/>
      <c r="D1569" s="21"/>
      <c r="E1569" s="21"/>
    </row>
    <row r="1570" spans="1:6" ht="17.399999999999999">
      <c r="A1570" s="19"/>
      <c r="B1570" s="20"/>
      <c r="C1570" s="21"/>
      <c r="D1570" s="21"/>
      <c r="E1570" s="21"/>
    </row>
    <row r="1571" spans="1:6" ht="17.399999999999999">
      <c r="A1571" s="19"/>
      <c r="B1571" s="20"/>
      <c r="C1571" s="21"/>
      <c r="D1571" s="21"/>
      <c r="E1571" s="21"/>
    </row>
    <row r="1572" spans="1:6" ht="18" thickBot="1">
      <c r="A1572" s="19"/>
      <c r="B1572" s="20"/>
      <c r="C1572" s="21"/>
      <c r="D1572" s="21"/>
      <c r="E1572" s="21"/>
    </row>
    <row r="1573" spans="1:6" ht="25.2">
      <c r="A1573" s="436" t="s">
        <v>520</v>
      </c>
      <c r="B1573" s="437"/>
      <c r="C1573" s="437"/>
      <c r="D1573" s="437"/>
      <c r="E1573" s="438"/>
    </row>
    <row r="1574" spans="1:6" ht="27">
      <c r="A1574" s="439" t="s">
        <v>280</v>
      </c>
      <c r="B1574" s="440"/>
      <c r="C1574" s="440"/>
      <c r="D1574" s="440"/>
      <c r="E1574" s="441"/>
    </row>
    <row r="1575" spans="1:6" ht="20.399999999999999">
      <c r="A1575" s="442" t="s">
        <v>847</v>
      </c>
      <c r="B1575" s="443"/>
      <c r="C1575" s="443"/>
      <c r="D1575" s="443"/>
      <c r="E1575" s="444"/>
    </row>
    <row r="1576" spans="1:6" ht="18.600000000000001">
      <c r="A1576" s="445" t="s">
        <v>848</v>
      </c>
      <c r="B1576" s="446"/>
      <c r="C1576" s="446"/>
      <c r="D1576" s="446"/>
      <c r="E1576" s="447"/>
    </row>
    <row r="1577" spans="1:6" ht="18">
      <c r="A1577" s="448">
        <v>5</v>
      </c>
      <c r="B1577" s="449"/>
      <c r="C1577" s="449"/>
      <c r="D1577" s="449"/>
      <c r="E1577" s="450"/>
    </row>
    <row r="1578" spans="1:6" ht="20.399999999999999">
      <c r="A1578" s="451" t="s">
        <v>762</v>
      </c>
      <c r="B1578" s="452"/>
      <c r="C1578" s="452"/>
      <c r="D1578" s="452"/>
      <c r="E1578" s="453"/>
    </row>
    <row r="1579" spans="1:6" ht="16.8" thickBot="1">
      <c r="A1579" s="425" t="s">
        <v>391</v>
      </c>
      <c r="B1579" s="426"/>
      <c r="C1579" s="426"/>
      <c r="D1579" s="426"/>
      <c r="E1579" s="427"/>
    </row>
    <row r="1580" spans="1:6" ht="49.95" customHeight="1">
      <c r="A1580" s="428" t="s">
        <v>599</v>
      </c>
      <c r="B1580" s="429"/>
      <c r="C1580" s="11" t="s">
        <v>826</v>
      </c>
      <c r="D1580" s="11" t="s">
        <v>846</v>
      </c>
      <c r="E1580" s="11" t="s">
        <v>843</v>
      </c>
    </row>
    <row r="1581" spans="1:6" ht="22.95" customHeight="1" thickBot="1">
      <c r="A1581" s="430" t="s">
        <v>325</v>
      </c>
      <c r="B1581" s="431"/>
      <c r="C1581" s="60" t="s">
        <v>828</v>
      </c>
      <c r="D1581" s="60" t="s">
        <v>833</v>
      </c>
      <c r="E1581" s="60" t="s">
        <v>844</v>
      </c>
      <c r="F1581" s="10">
        <f>10000000/60</f>
        <v>166666.66666666666</v>
      </c>
    </row>
    <row r="1582" spans="1:6" ht="17.399999999999999">
      <c r="A1582" s="432" t="s">
        <v>763</v>
      </c>
      <c r="B1582" s="16" t="s">
        <v>757</v>
      </c>
      <c r="C1582" s="434">
        <v>4800000</v>
      </c>
      <c r="D1582" s="434"/>
      <c r="E1582" s="434">
        <f>(400000*12)</f>
        <v>4800000</v>
      </c>
    </row>
    <row r="1583" spans="1:6" ht="16.8" thickBot="1">
      <c r="A1583" s="433"/>
      <c r="B1583" s="53" t="s">
        <v>278</v>
      </c>
      <c r="C1583" s="435"/>
      <c r="D1583" s="435"/>
      <c r="E1583" s="435"/>
      <c r="F1583" s="10">
        <f>24000000/60</f>
        <v>400000</v>
      </c>
    </row>
    <row r="1584" spans="1:6" ht="19.2" thickBot="1">
      <c r="A1584" s="189"/>
      <c r="B1584" s="190" t="s">
        <v>706</v>
      </c>
      <c r="C1584" s="188">
        <f>SUM(C1582:C1583)</f>
        <v>4800000</v>
      </c>
      <c r="D1584" s="188">
        <f>SUM(D1582:D1583)</f>
        <v>0</v>
      </c>
      <c r="E1584" s="188">
        <f>SUM(E1582:E1583)</f>
        <v>4800000</v>
      </c>
      <c r="F1584" s="10">
        <f>400000*12</f>
        <v>4800000</v>
      </c>
    </row>
    <row r="1585" spans="1:5" ht="17.399999999999999">
      <c r="A1585" s="19"/>
      <c r="B1585" s="20"/>
      <c r="C1585" s="21"/>
      <c r="D1585" s="21"/>
      <c r="E1585" s="21"/>
    </row>
    <row r="1586" spans="1:5" ht="17.399999999999999">
      <c r="A1586" s="19"/>
      <c r="B1586" s="20"/>
      <c r="C1586" s="21"/>
      <c r="D1586" s="21"/>
      <c r="E1586" s="21"/>
    </row>
    <row r="1587" spans="1:5" ht="18" thickBot="1">
      <c r="A1587" s="19"/>
      <c r="B1587" s="20"/>
      <c r="C1587" s="21"/>
      <c r="D1587" s="21"/>
      <c r="E1587" s="21"/>
    </row>
    <row r="1588" spans="1:5" ht="25.2">
      <c r="A1588" s="436" t="s">
        <v>520</v>
      </c>
      <c r="B1588" s="437"/>
      <c r="C1588" s="437"/>
      <c r="D1588" s="437"/>
      <c r="E1588" s="438"/>
    </row>
    <row r="1589" spans="1:5" ht="27">
      <c r="A1589" s="439" t="s">
        <v>280</v>
      </c>
      <c r="B1589" s="440"/>
      <c r="C1589" s="440"/>
      <c r="D1589" s="440"/>
      <c r="E1589" s="441"/>
    </row>
    <row r="1590" spans="1:5" ht="20.399999999999999">
      <c r="A1590" s="442" t="s">
        <v>847</v>
      </c>
      <c r="B1590" s="443"/>
      <c r="C1590" s="443"/>
      <c r="D1590" s="443"/>
      <c r="E1590" s="444"/>
    </row>
    <row r="1591" spans="1:5" ht="18.600000000000001">
      <c r="A1591" s="445" t="s">
        <v>848</v>
      </c>
      <c r="B1591" s="446"/>
      <c r="C1591" s="446"/>
      <c r="D1591" s="446"/>
      <c r="E1591" s="447"/>
    </row>
    <row r="1592" spans="1:5" ht="18">
      <c r="A1592" s="448">
        <v>6</v>
      </c>
      <c r="B1592" s="449"/>
      <c r="C1592" s="449"/>
      <c r="D1592" s="449"/>
      <c r="E1592" s="450"/>
    </row>
    <row r="1593" spans="1:5" ht="20.399999999999999">
      <c r="A1593" s="451" t="s">
        <v>764</v>
      </c>
      <c r="B1593" s="452"/>
      <c r="C1593" s="452"/>
      <c r="D1593" s="452"/>
      <c r="E1593" s="453"/>
    </row>
    <row r="1594" spans="1:5" ht="16.8" thickBot="1">
      <c r="A1594" s="425" t="s">
        <v>500</v>
      </c>
      <c r="B1594" s="426"/>
      <c r="C1594" s="426"/>
      <c r="D1594" s="426"/>
      <c r="E1594" s="427"/>
    </row>
    <row r="1595" spans="1:5" ht="42.6" customHeight="1">
      <c r="A1595" s="428" t="s">
        <v>599</v>
      </c>
      <c r="B1595" s="429"/>
      <c r="C1595" s="11" t="s">
        <v>826</v>
      </c>
      <c r="D1595" s="11" t="s">
        <v>846</v>
      </c>
      <c r="E1595" s="11" t="s">
        <v>843</v>
      </c>
    </row>
    <row r="1596" spans="1:5" ht="27" customHeight="1" thickBot="1">
      <c r="A1596" s="430" t="s">
        <v>325</v>
      </c>
      <c r="B1596" s="431"/>
      <c r="C1596" s="60" t="s">
        <v>828</v>
      </c>
      <c r="D1596" s="60" t="s">
        <v>833</v>
      </c>
      <c r="E1596" s="60" t="s">
        <v>844</v>
      </c>
    </row>
    <row r="1597" spans="1:5" ht="17.399999999999999">
      <c r="A1597" s="432" t="s">
        <v>756</v>
      </c>
      <c r="B1597" s="16" t="s">
        <v>757</v>
      </c>
      <c r="C1597" s="434"/>
      <c r="D1597" s="434"/>
      <c r="E1597" s="434"/>
    </row>
    <row r="1598" spans="1:5" ht="16.8" thickBot="1">
      <c r="A1598" s="433"/>
      <c r="B1598" s="53" t="s">
        <v>278</v>
      </c>
      <c r="C1598" s="435"/>
      <c r="D1598" s="435"/>
      <c r="E1598" s="435"/>
    </row>
    <row r="1599" spans="1:5" ht="19.2" thickBot="1">
      <c r="A1599" s="189"/>
      <c r="B1599" s="190" t="s">
        <v>706</v>
      </c>
      <c r="C1599" s="188">
        <f>SUM(C1597:C1598)</f>
        <v>0</v>
      </c>
      <c r="D1599" s="188">
        <f>SUM(D1597:D1598)</f>
        <v>0</v>
      </c>
      <c r="E1599" s="188">
        <f>SUM(E1597:E1598)</f>
        <v>0</v>
      </c>
    </row>
    <row r="1600" spans="1:5">
      <c r="A1600" s="146"/>
      <c r="B1600" s="10"/>
      <c r="C1600" s="146"/>
      <c r="D1600" s="146"/>
      <c r="E1600" s="146"/>
    </row>
    <row r="1601" spans="1:5">
      <c r="A1601" s="146"/>
      <c r="B1601" s="10"/>
      <c r="C1601" s="146"/>
      <c r="D1601" s="146"/>
      <c r="E1601" s="146"/>
    </row>
    <row r="1602" spans="1:5">
      <c r="A1602" s="146"/>
      <c r="B1602" s="10"/>
      <c r="C1602" s="146"/>
      <c r="D1602" s="146"/>
      <c r="E1602" s="146"/>
    </row>
    <row r="1603" spans="1:5">
      <c r="A1603" s="146"/>
      <c r="B1603" s="10"/>
      <c r="C1603" s="146"/>
      <c r="D1603" s="146"/>
      <c r="E1603" s="146"/>
    </row>
    <row r="1604" spans="1:5">
      <c r="A1604" s="146"/>
      <c r="B1604" s="10"/>
      <c r="C1604" s="146"/>
      <c r="D1604" s="146"/>
      <c r="E1604" s="146"/>
    </row>
    <row r="1605" spans="1:5">
      <c r="A1605" s="146"/>
      <c r="B1605" s="10"/>
      <c r="C1605" s="146"/>
      <c r="D1605" s="146"/>
      <c r="E1605" s="146"/>
    </row>
    <row r="1606" spans="1:5">
      <c r="A1606" s="146"/>
      <c r="B1606" s="10"/>
      <c r="C1606" s="146"/>
      <c r="D1606" s="146"/>
      <c r="E1606" s="146"/>
    </row>
    <row r="1607" spans="1:5">
      <c r="A1607" s="146"/>
      <c r="B1607" s="10"/>
      <c r="C1607" s="146"/>
      <c r="D1607" s="146"/>
      <c r="E1607" s="146"/>
    </row>
    <row r="1608" spans="1:5">
      <c r="A1608" s="146"/>
      <c r="B1608" s="10"/>
      <c r="C1608" s="146"/>
      <c r="D1608" s="146"/>
      <c r="E1608" s="146"/>
    </row>
    <row r="1609" spans="1:5">
      <c r="A1609" s="146"/>
      <c r="B1609" s="10"/>
      <c r="C1609" s="146"/>
      <c r="D1609" s="146"/>
      <c r="E1609" s="146"/>
    </row>
    <row r="1610" spans="1:5">
      <c r="A1610" s="146"/>
      <c r="B1610" s="10"/>
      <c r="C1610" s="146"/>
      <c r="D1610" s="146"/>
      <c r="E1610" s="146"/>
    </row>
    <row r="1611" spans="1:5">
      <c r="A1611" s="146"/>
      <c r="B1611" s="10"/>
      <c r="C1611" s="146"/>
      <c r="D1611" s="146"/>
      <c r="E1611" s="146"/>
    </row>
    <row r="1612" spans="1:5">
      <c r="A1612" s="146"/>
      <c r="B1612" s="10"/>
      <c r="C1612" s="146"/>
      <c r="D1612" s="146"/>
      <c r="E1612" s="146"/>
    </row>
    <row r="1613" spans="1:5">
      <c r="A1613" s="146"/>
      <c r="B1613" s="10"/>
      <c r="C1613" s="146"/>
      <c r="D1613" s="146"/>
      <c r="E1613" s="146"/>
    </row>
    <row r="1614" spans="1:5">
      <c r="A1614" s="146"/>
      <c r="B1614" s="10"/>
      <c r="C1614" s="146"/>
      <c r="D1614" s="146"/>
      <c r="E1614" s="146"/>
    </row>
    <row r="1615" spans="1:5">
      <c r="A1615" s="146"/>
      <c r="B1615" s="10"/>
      <c r="C1615" s="146"/>
      <c r="D1615" s="146"/>
      <c r="E1615" s="146"/>
    </row>
    <row r="1616" spans="1:5">
      <c r="A1616" s="146"/>
      <c r="B1616" s="10"/>
      <c r="C1616" s="146"/>
      <c r="D1616" s="146"/>
      <c r="E1616" s="146"/>
    </row>
    <row r="1617" spans="1:5">
      <c r="A1617" s="146"/>
      <c r="B1617" s="10"/>
      <c r="C1617" s="146"/>
      <c r="D1617" s="146"/>
      <c r="E1617" s="146"/>
    </row>
    <row r="1618" spans="1:5">
      <c r="A1618" s="146"/>
      <c r="B1618" s="10"/>
      <c r="C1618" s="146"/>
      <c r="D1618" s="146"/>
      <c r="E1618" s="146"/>
    </row>
    <row r="1619" spans="1:5">
      <c r="A1619" s="146"/>
      <c r="B1619" s="10"/>
      <c r="C1619" s="146"/>
      <c r="D1619" s="146"/>
      <c r="E1619" s="146"/>
    </row>
    <row r="1620" spans="1:5">
      <c r="A1620" s="146"/>
      <c r="B1620" s="10"/>
      <c r="C1620" s="146"/>
      <c r="D1620" s="146"/>
      <c r="E1620" s="146"/>
    </row>
  </sheetData>
  <mergeCells count="1789">
    <mergeCell ref="C527:C528"/>
    <mergeCell ref="D527:D528"/>
    <mergeCell ref="E527:E528"/>
    <mergeCell ref="A527:A528"/>
    <mergeCell ref="A22:A23"/>
    <mergeCell ref="C22:C23"/>
    <mergeCell ref="D22:D23"/>
    <mergeCell ref="E22:E23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33:A34"/>
    <mergeCell ref="C33:C34"/>
    <mergeCell ref="D33:D34"/>
    <mergeCell ref="E33:E34"/>
    <mergeCell ref="A36:B36"/>
    <mergeCell ref="A37:B37"/>
    <mergeCell ref="A29:A30"/>
    <mergeCell ref="C29:C30"/>
    <mergeCell ref="D29:D30"/>
    <mergeCell ref="E29:E30"/>
    <mergeCell ref="A31:A32"/>
    <mergeCell ref="C31:C32"/>
    <mergeCell ref="D31:D32"/>
    <mergeCell ref="E31:E32"/>
    <mergeCell ref="A25:A26"/>
    <mergeCell ref="A7:B7"/>
    <mergeCell ref="A8:B8"/>
    <mergeCell ref="A9:A10"/>
    <mergeCell ref="A11:A12"/>
    <mergeCell ref="C11:C12"/>
    <mergeCell ref="D11:D12"/>
    <mergeCell ref="A1:E1"/>
    <mergeCell ref="A2:E2"/>
    <mergeCell ref="A3:E3"/>
    <mergeCell ref="A4:E4"/>
    <mergeCell ref="A5:E5"/>
    <mergeCell ref="A6:E6"/>
    <mergeCell ref="A18:A19"/>
    <mergeCell ref="A20:A21"/>
    <mergeCell ref="C20:C21"/>
    <mergeCell ref="D20:D21"/>
    <mergeCell ref="E20:E21"/>
    <mergeCell ref="C25:C26"/>
    <mergeCell ref="D25:D26"/>
    <mergeCell ref="E25:E26"/>
    <mergeCell ref="A27:A28"/>
    <mergeCell ref="C27:C28"/>
    <mergeCell ref="D27:D28"/>
    <mergeCell ref="E27:E28"/>
    <mergeCell ref="A45:A46"/>
    <mergeCell ref="A47:A48"/>
    <mergeCell ref="C47:C48"/>
    <mergeCell ref="D47:D48"/>
    <mergeCell ref="E47:E48"/>
    <mergeCell ref="A49:A50"/>
    <mergeCell ref="C49:C50"/>
    <mergeCell ref="D49:D50"/>
    <mergeCell ref="E49:E50"/>
    <mergeCell ref="A38:A39"/>
    <mergeCell ref="A40:A41"/>
    <mergeCell ref="C40:C41"/>
    <mergeCell ref="D40:D41"/>
    <mergeCell ref="E40:E41"/>
    <mergeCell ref="A42:A43"/>
    <mergeCell ref="C42:C43"/>
    <mergeCell ref="D42:D43"/>
    <mergeCell ref="E42:E43"/>
    <mergeCell ref="A60:A61"/>
    <mergeCell ref="C60:C61"/>
    <mergeCell ref="D60:D61"/>
    <mergeCell ref="E60:E61"/>
    <mergeCell ref="A64:A65"/>
    <mergeCell ref="C64:C65"/>
    <mergeCell ref="D64:D65"/>
    <mergeCell ref="E64:E65"/>
    <mergeCell ref="A56:A57"/>
    <mergeCell ref="C56:C57"/>
    <mergeCell ref="D56:D57"/>
    <mergeCell ref="E56:E57"/>
    <mergeCell ref="A58:A59"/>
    <mergeCell ref="C58:C59"/>
    <mergeCell ref="D58:D59"/>
    <mergeCell ref="E58:E59"/>
    <mergeCell ref="A51:A52"/>
    <mergeCell ref="C51:C52"/>
    <mergeCell ref="D51:D52"/>
    <mergeCell ref="E51:E52"/>
    <mergeCell ref="A53:A54"/>
    <mergeCell ref="C53:C54"/>
    <mergeCell ref="D53:D54"/>
    <mergeCell ref="E53:E54"/>
    <mergeCell ref="E83:E84"/>
    <mergeCell ref="A85:A86"/>
    <mergeCell ref="C85:C86"/>
    <mergeCell ref="D85:D86"/>
    <mergeCell ref="E85:E86"/>
    <mergeCell ref="A87:A88"/>
    <mergeCell ref="C87:C88"/>
    <mergeCell ref="D87:D88"/>
    <mergeCell ref="E87:E88"/>
    <mergeCell ref="A79:B79"/>
    <mergeCell ref="A80:B80"/>
    <mergeCell ref="A81:A82"/>
    <mergeCell ref="A83:A84"/>
    <mergeCell ref="C83:C84"/>
    <mergeCell ref="D83:D84"/>
    <mergeCell ref="A73:E73"/>
    <mergeCell ref="A74:E74"/>
    <mergeCell ref="A75:E75"/>
    <mergeCell ref="A76:E76"/>
    <mergeCell ref="A77:E77"/>
    <mergeCell ref="A78:E78"/>
    <mergeCell ref="A96:A97"/>
    <mergeCell ref="C96:C97"/>
    <mergeCell ref="D96:D97"/>
    <mergeCell ref="E96:E97"/>
    <mergeCell ref="A98:A99"/>
    <mergeCell ref="C98:C99"/>
    <mergeCell ref="D98:D99"/>
    <mergeCell ref="E98:E99"/>
    <mergeCell ref="A90:A91"/>
    <mergeCell ref="A92:A93"/>
    <mergeCell ref="C92:C93"/>
    <mergeCell ref="D92:D93"/>
    <mergeCell ref="E92:E93"/>
    <mergeCell ref="A94:A95"/>
    <mergeCell ref="C94:C95"/>
    <mergeCell ref="D94:D95"/>
    <mergeCell ref="E94:E95"/>
    <mergeCell ref="E109:E110"/>
    <mergeCell ref="A111:A112"/>
    <mergeCell ref="C111:C112"/>
    <mergeCell ref="D111:D112"/>
    <mergeCell ref="E111:E112"/>
    <mergeCell ref="A113:A114"/>
    <mergeCell ref="C113:C114"/>
    <mergeCell ref="D113:D114"/>
    <mergeCell ref="E113:E114"/>
    <mergeCell ref="A105:B105"/>
    <mergeCell ref="A106:B106"/>
    <mergeCell ref="A107:A108"/>
    <mergeCell ref="A109:A110"/>
    <mergeCell ref="C109:C110"/>
    <mergeCell ref="D109:D110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23:A124"/>
    <mergeCell ref="A125:A126"/>
    <mergeCell ref="C125:C126"/>
    <mergeCell ref="D125:D126"/>
    <mergeCell ref="E125:E126"/>
    <mergeCell ref="A128:A129"/>
    <mergeCell ref="C128:C129"/>
    <mergeCell ref="D128:D129"/>
    <mergeCell ref="E128:E129"/>
    <mergeCell ref="A115:A116"/>
    <mergeCell ref="C115:C116"/>
    <mergeCell ref="D115:D116"/>
    <mergeCell ref="E115:E116"/>
    <mergeCell ref="A118:A119"/>
    <mergeCell ref="A120:A121"/>
    <mergeCell ref="C120:C121"/>
    <mergeCell ref="D120:D121"/>
    <mergeCell ref="E120:E121"/>
    <mergeCell ref="A141:E141"/>
    <mergeCell ref="A142:E142"/>
    <mergeCell ref="A143:E143"/>
    <mergeCell ref="A144:E144"/>
    <mergeCell ref="A145:B145"/>
    <mergeCell ref="A146:B146"/>
    <mergeCell ref="A136:A137"/>
    <mergeCell ref="C136:C137"/>
    <mergeCell ref="D136:D137"/>
    <mergeCell ref="E136:E137"/>
    <mergeCell ref="A139:E139"/>
    <mergeCell ref="A140:E140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53:A154"/>
    <mergeCell ref="C153:C154"/>
    <mergeCell ref="D153:D154"/>
    <mergeCell ref="E153:E154"/>
    <mergeCell ref="A155:A156"/>
    <mergeCell ref="C155:C156"/>
    <mergeCell ref="D155:D156"/>
    <mergeCell ref="E155:E156"/>
    <mergeCell ref="A147:A148"/>
    <mergeCell ref="A149:A150"/>
    <mergeCell ref="C149:C150"/>
    <mergeCell ref="D149:D150"/>
    <mergeCell ref="E149:E150"/>
    <mergeCell ref="A151:A152"/>
    <mergeCell ref="C151:C152"/>
    <mergeCell ref="D151:D152"/>
    <mergeCell ref="E151:E152"/>
    <mergeCell ref="A168:A169"/>
    <mergeCell ref="C168:C169"/>
    <mergeCell ref="D168:D169"/>
    <mergeCell ref="E168:E169"/>
    <mergeCell ref="A170:B170"/>
    <mergeCell ref="A171:B171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A158:A159"/>
    <mergeCell ref="A160:A161"/>
    <mergeCell ref="C160:C161"/>
    <mergeCell ref="D160:D161"/>
    <mergeCell ref="E160:E161"/>
    <mergeCell ref="A162:A163"/>
    <mergeCell ref="C162:C163"/>
    <mergeCell ref="D162:D163"/>
    <mergeCell ref="E162:E163"/>
    <mergeCell ref="A177:A178"/>
    <mergeCell ref="A179:A180"/>
    <mergeCell ref="C179:C180"/>
    <mergeCell ref="D179:D180"/>
    <mergeCell ref="E179:E180"/>
    <mergeCell ref="A181:A182"/>
    <mergeCell ref="C181:C182"/>
    <mergeCell ref="D181:D182"/>
    <mergeCell ref="E181:E182"/>
    <mergeCell ref="A172:A173"/>
    <mergeCell ref="C172:C173"/>
    <mergeCell ref="D172:D173"/>
    <mergeCell ref="E172:E173"/>
    <mergeCell ref="A174:A175"/>
    <mergeCell ref="C174:C175"/>
    <mergeCell ref="D174:D175"/>
    <mergeCell ref="E174:E175"/>
    <mergeCell ref="A204:E204"/>
    <mergeCell ref="A205:E205"/>
    <mergeCell ref="A206:E206"/>
    <mergeCell ref="A207:E207"/>
    <mergeCell ref="A208:B208"/>
    <mergeCell ref="A209:B209"/>
    <mergeCell ref="A190:A191"/>
    <mergeCell ref="C190:C191"/>
    <mergeCell ref="D190:D191"/>
    <mergeCell ref="E190:E191"/>
    <mergeCell ref="A202:E202"/>
    <mergeCell ref="A203:E203"/>
    <mergeCell ref="A184:A185"/>
    <mergeCell ref="C184:C185"/>
    <mergeCell ref="D184:D185"/>
    <mergeCell ref="E184:E185"/>
    <mergeCell ref="A186:A187"/>
    <mergeCell ref="C186:C187"/>
    <mergeCell ref="D186:D187"/>
    <mergeCell ref="E186:E18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17:A218"/>
    <mergeCell ref="A219:A220"/>
    <mergeCell ref="C219:C220"/>
    <mergeCell ref="D219:D220"/>
    <mergeCell ref="E219:E220"/>
    <mergeCell ref="A222:A223"/>
    <mergeCell ref="A210:A211"/>
    <mergeCell ref="A212:A213"/>
    <mergeCell ref="C212:C213"/>
    <mergeCell ref="D212:D213"/>
    <mergeCell ref="E212:E213"/>
    <mergeCell ref="A214:A215"/>
    <mergeCell ref="C214:C215"/>
    <mergeCell ref="D214:D215"/>
    <mergeCell ref="E214:E215"/>
    <mergeCell ref="A239:E239"/>
    <mergeCell ref="A240:E240"/>
    <mergeCell ref="A241:E241"/>
    <mergeCell ref="A242:E242"/>
    <mergeCell ref="A243:B243"/>
    <mergeCell ref="A244:B244"/>
    <mergeCell ref="A235:A236"/>
    <mergeCell ref="C235:C236"/>
    <mergeCell ref="D235:D236"/>
    <mergeCell ref="E235:E236"/>
    <mergeCell ref="A237:E237"/>
    <mergeCell ref="A238:E238"/>
    <mergeCell ref="A229:A230"/>
    <mergeCell ref="C229:C230"/>
    <mergeCell ref="D229:D230"/>
    <mergeCell ref="E229:E230"/>
    <mergeCell ref="A231:A232"/>
    <mergeCell ref="C231:C232"/>
    <mergeCell ref="D231:D232"/>
    <mergeCell ref="E231:E232"/>
    <mergeCell ref="A252:A253"/>
    <mergeCell ref="A254:A255"/>
    <mergeCell ref="C254:C255"/>
    <mergeCell ref="D254:D255"/>
    <mergeCell ref="E254:E255"/>
    <mergeCell ref="A256:A257"/>
    <mergeCell ref="C256:C257"/>
    <mergeCell ref="D256:D257"/>
    <mergeCell ref="E256:E257"/>
    <mergeCell ref="A245:A246"/>
    <mergeCell ref="A247:A248"/>
    <mergeCell ref="C247:C248"/>
    <mergeCell ref="D247:D248"/>
    <mergeCell ref="E247:E248"/>
    <mergeCell ref="A249:A250"/>
    <mergeCell ref="C249:C250"/>
    <mergeCell ref="D249:D250"/>
    <mergeCell ref="E249:E250"/>
    <mergeCell ref="A265:A266"/>
    <mergeCell ref="C265:C266"/>
    <mergeCell ref="D265:D266"/>
    <mergeCell ref="E265:E266"/>
    <mergeCell ref="A273:A274"/>
    <mergeCell ref="C273:C274"/>
    <mergeCell ref="D273:D274"/>
    <mergeCell ref="E273:E274"/>
    <mergeCell ref="A259:A260"/>
    <mergeCell ref="A261:A262"/>
    <mergeCell ref="C261:C262"/>
    <mergeCell ref="D261:D262"/>
    <mergeCell ref="E261:E262"/>
    <mergeCell ref="A263:A264"/>
    <mergeCell ref="C263:C264"/>
    <mergeCell ref="D263:D264"/>
    <mergeCell ref="E263:E264"/>
    <mergeCell ref="E285:E286"/>
    <mergeCell ref="A288:A290"/>
    <mergeCell ref="A291:A292"/>
    <mergeCell ref="C291:C292"/>
    <mergeCell ref="D291:D292"/>
    <mergeCell ref="E291:E292"/>
    <mergeCell ref="A281:B281"/>
    <mergeCell ref="A282:B282"/>
    <mergeCell ref="A283:A284"/>
    <mergeCell ref="A285:A286"/>
    <mergeCell ref="C285:C286"/>
    <mergeCell ref="D285:D286"/>
    <mergeCell ref="A275:E275"/>
    <mergeCell ref="A276:E276"/>
    <mergeCell ref="A277:E277"/>
    <mergeCell ref="A278:E278"/>
    <mergeCell ref="A279:E279"/>
    <mergeCell ref="A280:E280"/>
    <mergeCell ref="A300:A301"/>
    <mergeCell ref="C300:C301"/>
    <mergeCell ref="D300:D301"/>
    <mergeCell ref="E300:E301"/>
    <mergeCell ref="A303:A304"/>
    <mergeCell ref="A305:A306"/>
    <mergeCell ref="C305:C306"/>
    <mergeCell ref="D305:D306"/>
    <mergeCell ref="E305:E306"/>
    <mergeCell ref="A293:A294"/>
    <mergeCell ref="C293:C294"/>
    <mergeCell ref="D293:D294"/>
    <mergeCell ref="E293:E294"/>
    <mergeCell ref="A296:A297"/>
    <mergeCell ref="A298:A299"/>
    <mergeCell ref="C298:C299"/>
    <mergeCell ref="D298:D299"/>
    <mergeCell ref="E298:E299"/>
    <mergeCell ref="A318:A319"/>
    <mergeCell ref="C318:C319"/>
    <mergeCell ref="D318:D319"/>
    <mergeCell ref="E318:E319"/>
    <mergeCell ref="A322:A323"/>
    <mergeCell ref="C322:C323"/>
    <mergeCell ref="D322:D323"/>
    <mergeCell ref="E322:E323"/>
    <mergeCell ref="A312:A313"/>
    <mergeCell ref="C312:C313"/>
    <mergeCell ref="D312:D313"/>
    <mergeCell ref="E312:E313"/>
    <mergeCell ref="A314:A315"/>
    <mergeCell ref="C314:C315"/>
    <mergeCell ref="D314:D315"/>
    <mergeCell ref="E314:E315"/>
    <mergeCell ref="A307:A308"/>
    <mergeCell ref="C307:C308"/>
    <mergeCell ref="D307:D308"/>
    <mergeCell ref="E307:E308"/>
    <mergeCell ref="A310:B310"/>
    <mergeCell ref="A311:B311"/>
    <mergeCell ref="E347:E348"/>
    <mergeCell ref="A349:A350"/>
    <mergeCell ref="C349:C350"/>
    <mergeCell ref="D349:D350"/>
    <mergeCell ref="E349:E350"/>
    <mergeCell ref="A351:A352"/>
    <mergeCell ref="C351:C352"/>
    <mergeCell ref="D351:D352"/>
    <mergeCell ref="E351:E352"/>
    <mergeCell ref="A343:B343"/>
    <mergeCell ref="A344:B344"/>
    <mergeCell ref="A345:A346"/>
    <mergeCell ref="A347:A348"/>
    <mergeCell ref="C347:C348"/>
    <mergeCell ref="D347:D348"/>
    <mergeCell ref="A337:E337"/>
    <mergeCell ref="A338:E338"/>
    <mergeCell ref="A339:E339"/>
    <mergeCell ref="A340:E340"/>
    <mergeCell ref="A341:E341"/>
    <mergeCell ref="A342:E342"/>
    <mergeCell ref="A361:A362"/>
    <mergeCell ref="C361:C362"/>
    <mergeCell ref="D361:D362"/>
    <mergeCell ref="E361:E362"/>
    <mergeCell ref="A363:A364"/>
    <mergeCell ref="C363:C364"/>
    <mergeCell ref="D363:D364"/>
    <mergeCell ref="E363:E364"/>
    <mergeCell ref="A357:A358"/>
    <mergeCell ref="C357:C358"/>
    <mergeCell ref="D357:D358"/>
    <mergeCell ref="E357:E358"/>
    <mergeCell ref="A359:A360"/>
    <mergeCell ref="C359:C360"/>
    <mergeCell ref="D359:D360"/>
    <mergeCell ref="E359:E360"/>
    <mergeCell ref="A353:A354"/>
    <mergeCell ref="C353:C354"/>
    <mergeCell ref="D353:D354"/>
    <mergeCell ref="E353:E354"/>
    <mergeCell ref="A355:A356"/>
    <mergeCell ref="C355:C356"/>
    <mergeCell ref="D355:D356"/>
    <mergeCell ref="E355:E356"/>
    <mergeCell ref="A373:A374"/>
    <mergeCell ref="C373:C374"/>
    <mergeCell ref="D373:D374"/>
    <mergeCell ref="E373:E374"/>
    <mergeCell ref="A375:A376"/>
    <mergeCell ref="C375:C376"/>
    <mergeCell ref="D375:D376"/>
    <mergeCell ref="E375:E376"/>
    <mergeCell ref="A369:A370"/>
    <mergeCell ref="C369:C370"/>
    <mergeCell ref="D369:D370"/>
    <mergeCell ref="E369:E370"/>
    <mergeCell ref="A371:B371"/>
    <mergeCell ref="A372:B372"/>
    <mergeCell ref="A365:A366"/>
    <mergeCell ref="C365:C366"/>
    <mergeCell ref="D365:D366"/>
    <mergeCell ref="E365:E366"/>
    <mergeCell ref="A367:A368"/>
    <mergeCell ref="C367:C368"/>
    <mergeCell ref="D367:D368"/>
    <mergeCell ref="E367:E368"/>
    <mergeCell ref="A385:A386"/>
    <mergeCell ref="A387:A388"/>
    <mergeCell ref="C387:C388"/>
    <mergeCell ref="D387:D388"/>
    <mergeCell ref="E387:E388"/>
    <mergeCell ref="A389:A390"/>
    <mergeCell ref="C389:C390"/>
    <mergeCell ref="D389:D390"/>
    <mergeCell ref="E389:E390"/>
    <mergeCell ref="A378:A379"/>
    <mergeCell ref="A380:A381"/>
    <mergeCell ref="C380:C381"/>
    <mergeCell ref="D380:D381"/>
    <mergeCell ref="E380:E381"/>
    <mergeCell ref="A382:A383"/>
    <mergeCell ref="C382:C383"/>
    <mergeCell ref="D382:D383"/>
    <mergeCell ref="E382:E383"/>
    <mergeCell ref="A406:B406"/>
    <mergeCell ref="A407:B407"/>
    <mergeCell ref="A408:A409"/>
    <mergeCell ref="A410:A411"/>
    <mergeCell ref="C410:C411"/>
    <mergeCell ref="D410:D411"/>
    <mergeCell ref="A398:A399"/>
    <mergeCell ref="C398:C399"/>
    <mergeCell ref="D398:D399"/>
    <mergeCell ref="E398:E399"/>
    <mergeCell ref="A400:A401"/>
    <mergeCell ref="C400:C401"/>
    <mergeCell ref="D400:D401"/>
    <mergeCell ref="E400:E401"/>
    <mergeCell ref="A391:A392"/>
    <mergeCell ref="C391:C392"/>
    <mergeCell ref="D391:D392"/>
    <mergeCell ref="E391:E392"/>
    <mergeCell ref="A394:A395"/>
    <mergeCell ref="A396:A397"/>
    <mergeCell ref="C396:C397"/>
    <mergeCell ref="D396:D397"/>
    <mergeCell ref="E396:E397"/>
    <mergeCell ref="A416:A417"/>
    <mergeCell ref="C416:C417"/>
    <mergeCell ref="D416:D417"/>
    <mergeCell ref="E416:E417"/>
    <mergeCell ref="A418:A419"/>
    <mergeCell ref="C418:C419"/>
    <mergeCell ref="D418:D419"/>
    <mergeCell ref="E418:E419"/>
    <mergeCell ref="E410:E411"/>
    <mergeCell ref="A412:A413"/>
    <mergeCell ref="C412:C413"/>
    <mergeCell ref="D412:D413"/>
    <mergeCell ref="E412:E413"/>
    <mergeCell ref="A414:A415"/>
    <mergeCell ref="C414:C415"/>
    <mergeCell ref="D414:D415"/>
    <mergeCell ref="E414:E415"/>
    <mergeCell ref="A428:A429"/>
    <mergeCell ref="C428:C429"/>
    <mergeCell ref="D428:D429"/>
    <mergeCell ref="E428:E429"/>
    <mergeCell ref="A430:A431"/>
    <mergeCell ref="C430:C431"/>
    <mergeCell ref="D430:D431"/>
    <mergeCell ref="E430:E431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E444:E445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A440:B440"/>
    <mergeCell ref="A441:B441"/>
    <mergeCell ref="A442:A443"/>
    <mergeCell ref="A444:A445"/>
    <mergeCell ref="C444:C445"/>
    <mergeCell ref="D444:D445"/>
    <mergeCell ref="A432:A433"/>
    <mergeCell ref="C432:C433"/>
    <mergeCell ref="D432:D433"/>
    <mergeCell ref="E432:E433"/>
    <mergeCell ref="A435:A436"/>
    <mergeCell ref="A437:A438"/>
    <mergeCell ref="C437:C438"/>
    <mergeCell ref="D437:D438"/>
    <mergeCell ref="E437:E438"/>
    <mergeCell ref="A483:E483"/>
    <mergeCell ref="A484:E484"/>
    <mergeCell ref="A485:E485"/>
    <mergeCell ref="A486:E486"/>
    <mergeCell ref="A487:B487"/>
    <mergeCell ref="A488:B488"/>
    <mergeCell ref="A459:A460"/>
    <mergeCell ref="C459:C460"/>
    <mergeCell ref="D459:D460"/>
    <mergeCell ref="E459:E460"/>
    <mergeCell ref="A481:E481"/>
    <mergeCell ref="A482:E482"/>
    <mergeCell ref="A450:A451"/>
    <mergeCell ref="C450:C451"/>
    <mergeCell ref="D450:D451"/>
    <mergeCell ref="E450:E451"/>
    <mergeCell ref="A453:A454"/>
    <mergeCell ref="A455:A456"/>
    <mergeCell ref="C455:C456"/>
    <mergeCell ref="D455:D456"/>
    <mergeCell ref="E455:E456"/>
    <mergeCell ref="A495:A496"/>
    <mergeCell ref="C495:C496"/>
    <mergeCell ref="D495:D496"/>
    <mergeCell ref="E495:E496"/>
    <mergeCell ref="A497:A498"/>
    <mergeCell ref="C497:C498"/>
    <mergeCell ref="D497:D498"/>
    <mergeCell ref="E497:E498"/>
    <mergeCell ref="A489:A490"/>
    <mergeCell ref="A491:A492"/>
    <mergeCell ref="C491:C492"/>
    <mergeCell ref="D491:D492"/>
    <mergeCell ref="E491:E492"/>
    <mergeCell ref="A493:A494"/>
    <mergeCell ref="C493:C494"/>
    <mergeCell ref="D493:D494"/>
    <mergeCell ref="E493:E494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03:A504"/>
    <mergeCell ref="C503:C504"/>
    <mergeCell ref="D503:D504"/>
    <mergeCell ref="E503:E504"/>
    <mergeCell ref="A505:A506"/>
    <mergeCell ref="C505:C506"/>
    <mergeCell ref="D505:D506"/>
    <mergeCell ref="E505:E506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20:A521"/>
    <mergeCell ref="A522:A523"/>
    <mergeCell ref="C522:C523"/>
    <mergeCell ref="D522:D523"/>
    <mergeCell ref="E522:E523"/>
    <mergeCell ref="A525:A526"/>
    <mergeCell ref="A515:A516"/>
    <mergeCell ref="C515:C516"/>
    <mergeCell ref="D515:D516"/>
    <mergeCell ref="E515:E516"/>
    <mergeCell ref="A518:B518"/>
    <mergeCell ref="A519:B519"/>
    <mergeCell ref="A511:A512"/>
    <mergeCell ref="C511:C512"/>
    <mergeCell ref="D511:D512"/>
    <mergeCell ref="E511:E512"/>
    <mergeCell ref="A513:A514"/>
    <mergeCell ref="C513:C514"/>
    <mergeCell ref="D513:D514"/>
    <mergeCell ref="E513:E514"/>
    <mergeCell ref="A533:A534"/>
    <mergeCell ref="C533:C534"/>
    <mergeCell ref="D533:D534"/>
    <mergeCell ref="E533:E534"/>
    <mergeCell ref="A536:A537"/>
    <mergeCell ref="A538:A539"/>
    <mergeCell ref="C538:C539"/>
    <mergeCell ref="D538:D539"/>
    <mergeCell ref="E538:E539"/>
    <mergeCell ref="A529:A530"/>
    <mergeCell ref="C529:C530"/>
    <mergeCell ref="D529:D530"/>
    <mergeCell ref="E529:E530"/>
    <mergeCell ref="A531:A532"/>
    <mergeCell ref="C531:C532"/>
    <mergeCell ref="D531:D532"/>
    <mergeCell ref="E531:E532"/>
    <mergeCell ref="A549:B549"/>
    <mergeCell ref="A550:B550"/>
    <mergeCell ref="A551:A552"/>
    <mergeCell ref="A553:A554"/>
    <mergeCell ref="C553:C554"/>
    <mergeCell ref="D553:D554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A559:A560"/>
    <mergeCell ref="C559:C560"/>
    <mergeCell ref="D559:D560"/>
    <mergeCell ref="E559:E560"/>
    <mergeCell ref="A561:A562"/>
    <mergeCell ref="C561:C562"/>
    <mergeCell ref="D561:D562"/>
    <mergeCell ref="E561:E562"/>
    <mergeCell ref="E553:E554"/>
    <mergeCell ref="A555:A556"/>
    <mergeCell ref="C555:C556"/>
    <mergeCell ref="D555:D556"/>
    <mergeCell ref="E555:E556"/>
    <mergeCell ref="A557:A558"/>
    <mergeCell ref="C557:C558"/>
    <mergeCell ref="D557:D558"/>
    <mergeCell ref="E557:E558"/>
    <mergeCell ref="A569:A570"/>
    <mergeCell ref="C569:C570"/>
    <mergeCell ref="D569:D570"/>
    <mergeCell ref="E569:E570"/>
    <mergeCell ref="A571:A572"/>
    <mergeCell ref="C571:C572"/>
    <mergeCell ref="D571:D572"/>
    <mergeCell ref="E571:E572"/>
    <mergeCell ref="A565:A566"/>
    <mergeCell ref="C565:C566"/>
    <mergeCell ref="D565:D566"/>
    <mergeCell ref="E565:E566"/>
    <mergeCell ref="A567:A568"/>
    <mergeCell ref="C567:C568"/>
    <mergeCell ref="D567:D568"/>
    <mergeCell ref="E567:E568"/>
    <mergeCell ref="A563:A564"/>
    <mergeCell ref="C563:C564"/>
    <mergeCell ref="D563:D564"/>
    <mergeCell ref="E563:E564"/>
    <mergeCell ref="A586:E586"/>
    <mergeCell ref="A587:E587"/>
    <mergeCell ref="A588:E588"/>
    <mergeCell ref="A589:E589"/>
    <mergeCell ref="A590:B590"/>
    <mergeCell ref="A591:B591"/>
    <mergeCell ref="A582:A583"/>
    <mergeCell ref="C582:C583"/>
    <mergeCell ref="D582:D583"/>
    <mergeCell ref="E582:E583"/>
    <mergeCell ref="A584:E584"/>
    <mergeCell ref="A585:E585"/>
    <mergeCell ref="A574:A575"/>
    <mergeCell ref="A576:A577"/>
    <mergeCell ref="C576:C577"/>
    <mergeCell ref="D576:D577"/>
    <mergeCell ref="E576:E577"/>
    <mergeCell ref="A578:A579"/>
    <mergeCell ref="C578:C579"/>
    <mergeCell ref="D578:D579"/>
    <mergeCell ref="E578:E579"/>
    <mergeCell ref="A602:A603"/>
    <mergeCell ref="C602:C603"/>
    <mergeCell ref="D602:D603"/>
    <mergeCell ref="E602:E603"/>
    <mergeCell ref="A604:A605"/>
    <mergeCell ref="C604:C605"/>
    <mergeCell ref="D604:D605"/>
    <mergeCell ref="E604:E605"/>
    <mergeCell ref="A598:A599"/>
    <mergeCell ref="C598:C599"/>
    <mergeCell ref="D598:D599"/>
    <mergeCell ref="E598:E599"/>
    <mergeCell ref="A600:A601"/>
    <mergeCell ref="C600:C601"/>
    <mergeCell ref="D600:D601"/>
    <mergeCell ref="E600:E601"/>
    <mergeCell ref="A592:A593"/>
    <mergeCell ref="A594:A595"/>
    <mergeCell ref="C594:C595"/>
    <mergeCell ref="D594:D595"/>
    <mergeCell ref="E594:E595"/>
    <mergeCell ref="A596:A597"/>
    <mergeCell ref="C596:C597"/>
    <mergeCell ref="D596:D597"/>
    <mergeCell ref="E596:E597"/>
    <mergeCell ref="A618:B618"/>
    <mergeCell ref="A619:A620"/>
    <mergeCell ref="A621:A622"/>
    <mergeCell ref="C621:C622"/>
    <mergeCell ref="D621:D622"/>
    <mergeCell ref="E621:E622"/>
    <mergeCell ref="A611:A612"/>
    <mergeCell ref="A613:A614"/>
    <mergeCell ref="C613:C614"/>
    <mergeCell ref="D613:D614"/>
    <mergeCell ref="E613:E614"/>
    <mergeCell ref="A617:B617"/>
    <mergeCell ref="A606:A607"/>
    <mergeCell ref="C606:C607"/>
    <mergeCell ref="D606:D607"/>
    <mergeCell ref="E606:E607"/>
    <mergeCell ref="A608:A609"/>
    <mergeCell ref="C608:C609"/>
    <mergeCell ref="D608:D609"/>
    <mergeCell ref="E608:E60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A623:A624"/>
    <mergeCell ref="C623:C624"/>
    <mergeCell ref="D623:D624"/>
    <mergeCell ref="E623:E624"/>
    <mergeCell ref="A626:A627"/>
    <mergeCell ref="A628:A629"/>
    <mergeCell ref="C628:C629"/>
    <mergeCell ref="D628:D629"/>
    <mergeCell ref="E628:E629"/>
    <mergeCell ref="A639:A640"/>
    <mergeCell ref="A641:A642"/>
    <mergeCell ref="C641:C642"/>
    <mergeCell ref="D641:D642"/>
    <mergeCell ref="E641:E642"/>
    <mergeCell ref="A643:A644"/>
    <mergeCell ref="C643:C644"/>
    <mergeCell ref="D643:D644"/>
    <mergeCell ref="E643:E644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E654:E655"/>
    <mergeCell ref="A658:A659"/>
    <mergeCell ref="C658:C659"/>
    <mergeCell ref="D658:D659"/>
    <mergeCell ref="E658:E659"/>
    <mergeCell ref="A696:E696"/>
    <mergeCell ref="A650:B650"/>
    <mergeCell ref="A651:B651"/>
    <mergeCell ref="A652:A653"/>
    <mergeCell ref="A654:A655"/>
    <mergeCell ref="C654:C655"/>
    <mergeCell ref="D654:D655"/>
    <mergeCell ref="A645:A646"/>
    <mergeCell ref="C645:C646"/>
    <mergeCell ref="D645:D646"/>
    <mergeCell ref="E645:E646"/>
    <mergeCell ref="A647:A648"/>
    <mergeCell ref="C647:C648"/>
    <mergeCell ref="D647:D648"/>
    <mergeCell ref="E647:E648"/>
    <mergeCell ref="A708:A709"/>
    <mergeCell ref="C708:C709"/>
    <mergeCell ref="D708:D709"/>
    <mergeCell ref="E708:E709"/>
    <mergeCell ref="A710:A711"/>
    <mergeCell ref="C710:C711"/>
    <mergeCell ref="D710:D711"/>
    <mergeCell ref="E710:E711"/>
    <mergeCell ref="A703:B703"/>
    <mergeCell ref="A704:A705"/>
    <mergeCell ref="A706:A707"/>
    <mergeCell ref="C706:C707"/>
    <mergeCell ref="D706:D707"/>
    <mergeCell ref="E706:E707"/>
    <mergeCell ref="A697:E697"/>
    <mergeCell ref="A698:E698"/>
    <mergeCell ref="A699:E699"/>
    <mergeCell ref="A700:E700"/>
    <mergeCell ref="A701:E701"/>
    <mergeCell ref="A702:B702"/>
    <mergeCell ref="A716:A717"/>
    <mergeCell ref="C716:C717"/>
    <mergeCell ref="D716:D717"/>
    <mergeCell ref="E716:E717"/>
    <mergeCell ref="A719:A720"/>
    <mergeCell ref="A721:A722"/>
    <mergeCell ref="C721:C722"/>
    <mergeCell ref="D721:D722"/>
    <mergeCell ref="E721:E722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E735:E736"/>
    <mergeCell ref="A737:A738"/>
    <mergeCell ref="C737:C738"/>
    <mergeCell ref="D737:D738"/>
    <mergeCell ref="E737:E738"/>
    <mergeCell ref="A740:A741"/>
    <mergeCell ref="A731:B731"/>
    <mergeCell ref="A732:B732"/>
    <mergeCell ref="A733:A734"/>
    <mergeCell ref="A735:A736"/>
    <mergeCell ref="C735:C736"/>
    <mergeCell ref="D735:D736"/>
    <mergeCell ref="A724:A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47:A748"/>
    <mergeCell ref="A749:A750"/>
    <mergeCell ref="C749:C750"/>
    <mergeCell ref="D749:D750"/>
    <mergeCell ref="E749:E750"/>
    <mergeCell ref="A753:A754"/>
    <mergeCell ref="C753:C754"/>
    <mergeCell ref="D753:D754"/>
    <mergeCell ref="E753:E754"/>
    <mergeCell ref="A742:A743"/>
    <mergeCell ref="C742:C743"/>
    <mergeCell ref="D742:D743"/>
    <mergeCell ref="E742:E743"/>
    <mergeCell ref="A744:A745"/>
    <mergeCell ref="C744:C745"/>
    <mergeCell ref="D744:D745"/>
    <mergeCell ref="E744:E745"/>
    <mergeCell ref="E781:E782"/>
    <mergeCell ref="A784:A785"/>
    <mergeCell ref="A786:A787"/>
    <mergeCell ref="C786:C787"/>
    <mergeCell ref="D786:D787"/>
    <mergeCell ref="E786:E787"/>
    <mergeCell ref="A777:B777"/>
    <mergeCell ref="A778:B778"/>
    <mergeCell ref="A779:A780"/>
    <mergeCell ref="A781:A782"/>
    <mergeCell ref="C781:C782"/>
    <mergeCell ref="D781:D782"/>
    <mergeCell ref="A771:E771"/>
    <mergeCell ref="A772:E772"/>
    <mergeCell ref="A773:E773"/>
    <mergeCell ref="A774:E774"/>
    <mergeCell ref="A775:E775"/>
    <mergeCell ref="A776:E776"/>
    <mergeCell ref="A799:A800"/>
    <mergeCell ref="C799:C800"/>
    <mergeCell ref="D799:D800"/>
    <mergeCell ref="E799:E800"/>
    <mergeCell ref="A804:B804"/>
    <mergeCell ref="A805:B805"/>
    <mergeCell ref="A795:A796"/>
    <mergeCell ref="C795:C796"/>
    <mergeCell ref="D795:D796"/>
    <mergeCell ref="E795:E796"/>
    <mergeCell ref="A797:A798"/>
    <mergeCell ref="C797:C798"/>
    <mergeCell ref="D797:D798"/>
    <mergeCell ref="E797:E798"/>
    <mergeCell ref="A789:A790"/>
    <mergeCell ref="A791:A792"/>
    <mergeCell ref="C791:C792"/>
    <mergeCell ref="D791:D792"/>
    <mergeCell ref="E791:E792"/>
    <mergeCell ref="A793:A794"/>
    <mergeCell ref="C793:C794"/>
    <mergeCell ref="D793:D794"/>
    <mergeCell ref="E793:E794"/>
    <mergeCell ref="A857:B857"/>
    <mergeCell ref="A858:B858"/>
    <mergeCell ref="A859:A860"/>
    <mergeCell ref="A861:A862"/>
    <mergeCell ref="C861:C862"/>
    <mergeCell ref="D861:D862"/>
    <mergeCell ref="A851:E851"/>
    <mergeCell ref="A852:E852"/>
    <mergeCell ref="A853:E853"/>
    <mergeCell ref="A854:E854"/>
    <mergeCell ref="A855:E855"/>
    <mergeCell ref="A856:E856"/>
    <mergeCell ref="A806:A807"/>
    <mergeCell ref="A808:A809"/>
    <mergeCell ref="C808:C809"/>
    <mergeCell ref="D808:D809"/>
    <mergeCell ref="E808:E809"/>
    <mergeCell ref="A812:A813"/>
    <mergeCell ref="C812:C813"/>
    <mergeCell ref="D812:D813"/>
    <mergeCell ref="E812:E813"/>
    <mergeCell ref="A867:A868"/>
    <mergeCell ref="C867:C868"/>
    <mergeCell ref="D867:D868"/>
    <mergeCell ref="E867:E868"/>
    <mergeCell ref="A869:A870"/>
    <mergeCell ref="C869:C870"/>
    <mergeCell ref="D869:D870"/>
    <mergeCell ref="E869:E870"/>
    <mergeCell ref="E861:E862"/>
    <mergeCell ref="A863:A864"/>
    <mergeCell ref="C863:C864"/>
    <mergeCell ref="D863:D864"/>
    <mergeCell ref="E863:E864"/>
    <mergeCell ref="A865:A866"/>
    <mergeCell ref="C865:C866"/>
    <mergeCell ref="D865:D866"/>
    <mergeCell ref="E865:E866"/>
    <mergeCell ref="A883:A884"/>
    <mergeCell ref="C883:C884"/>
    <mergeCell ref="D883:D884"/>
    <mergeCell ref="E883:E884"/>
    <mergeCell ref="A885:B885"/>
    <mergeCell ref="A886:B886"/>
    <mergeCell ref="A876:A877"/>
    <mergeCell ref="A878:A879"/>
    <mergeCell ref="C878:C879"/>
    <mergeCell ref="D878:D879"/>
    <mergeCell ref="E878:E879"/>
    <mergeCell ref="A881:A882"/>
    <mergeCell ref="A871:A872"/>
    <mergeCell ref="C871:C872"/>
    <mergeCell ref="D871:D872"/>
    <mergeCell ref="E871:E872"/>
    <mergeCell ref="A873:A874"/>
    <mergeCell ref="C873:C874"/>
    <mergeCell ref="D873:D874"/>
    <mergeCell ref="E873:E874"/>
    <mergeCell ref="A899:A900"/>
    <mergeCell ref="C899:C900"/>
    <mergeCell ref="D899:D900"/>
    <mergeCell ref="E899:E900"/>
    <mergeCell ref="A901:A902"/>
    <mergeCell ref="C901:C902"/>
    <mergeCell ref="D901:D902"/>
    <mergeCell ref="E901:E902"/>
    <mergeCell ref="A892:A893"/>
    <mergeCell ref="A894:A895"/>
    <mergeCell ref="C894:C895"/>
    <mergeCell ref="D894:D895"/>
    <mergeCell ref="E894:E895"/>
    <mergeCell ref="A897:A898"/>
    <mergeCell ref="A887:A888"/>
    <mergeCell ref="C887:C888"/>
    <mergeCell ref="D887:D888"/>
    <mergeCell ref="E887:E888"/>
    <mergeCell ref="A889:A890"/>
    <mergeCell ref="C889:C890"/>
    <mergeCell ref="D889:D890"/>
    <mergeCell ref="E889:E890"/>
    <mergeCell ref="A911:A912"/>
    <mergeCell ref="C911:C912"/>
    <mergeCell ref="D911:D912"/>
    <mergeCell ref="E911:E912"/>
    <mergeCell ref="A913:A914"/>
    <mergeCell ref="C913:C914"/>
    <mergeCell ref="D913:D914"/>
    <mergeCell ref="E913:E914"/>
    <mergeCell ref="A907:A908"/>
    <mergeCell ref="C907:C908"/>
    <mergeCell ref="D907:D908"/>
    <mergeCell ref="E907:E908"/>
    <mergeCell ref="A909:A910"/>
    <mergeCell ref="C909:C910"/>
    <mergeCell ref="D909:D910"/>
    <mergeCell ref="E909:E910"/>
    <mergeCell ref="A903:A904"/>
    <mergeCell ref="C903:C904"/>
    <mergeCell ref="D903:D904"/>
    <mergeCell ref="E903:E904"/>
    <mergeCell ref="A905:A906"/>
    <mergeCell ref="C905:C906"/>
    <mergeCell ref="D905:D906"/>
    <mergeCell ref="E905:E906"/>
    <mergeCell ref="A931:A932"/>
    <mergeCell ref="C931:C932"/>
    <mergeCell ref="D931:D932"/>
    <mergeCell ref="E931:E932"/>
    <mergeCell ref="A935:A936"/>
    <mergeCell ref="C935:C936"/>
    <mergeCell ref="D935:D936"/>
    <mergeCell ref="E935:E936"/>
    <mergeCell ref="E924:E925"/>
    <mergeCell ref="A926:A927"/>
    <mergeCell ref="C926:C927"/>
    <mergeCell ref="D926:D927"/>
    <mergeCell ref="E926:E927"/>
    <mergeCell ref="A929:A930"/>
    <mergeCell ref="A920:B920"/>
    <mergeCell ref="A921:B921"/>
    <mergeCell ref="A922:A923"/>
    <mergeCell ref="A924:A925"/>
    <mergeCell ref="C924:C925"/>
    <mergeCell ref="D924:D925"/>
    <mergeCell ref="A968:E968"/>
    <mergeCell ref="A969:B969"/>
    <mergeCell ref="A970:B970"/>
    <mergeCell ref="A971:A972"/>
    <mergeCell ref="C971:C972"/>
    <mergeCell ref="D971:D972"/>
    <mergeCell ref="E971:E972"/>
    <mergeCell ref="A962:E962"/>
    <mergeCell ref="A963:E963"/>
    <mergeCell ref="A964:E964"/>
    <mergeCell ref="A965:E965"/>
    <mergeCell ref="A966:E966"/>
    <mergeCell ref="A967:E967"/>
    <mergeCell ref="A938:A939"/>
    <mergeCell ref="C938:C939"/>
    <mergeCell ref="D938:D939"/>
    <mergeCell ref="E938:E939"/>
    <mergeCell ref="A941:A942"/>
    <mergeCell ref="C941:C942"/>
    <mergeCell ref="D941:D942"/>
    <mergeCell ref="E941:E942"/>
    <mergeCell ref="A981:A982"/>
    <mergeCell ref="C981:C982"/>
    <mergeCell ref="D981:D982"/>
    <mergeCell ref="E981:E982"/>
    <mergeCell ref="A983:A984"/>
    <mergeCell ref="C983:C984"/>
    <mergeCell ref="D983:D984"/>
    <mergeCell ref="E983:E984"/>
    <mergeCell ref="A977:A978"/>
    <mergeCell ref="C977:C978"/>
    <mergeCell ref="D977:D978"/>
    <mergeCell ref="E977:E978"/>
    <mergeCell ref="A979:A980"/>
    <mergeCell ref="C979:C980"/>
    <mergeCell ref="D979:D980"/>
    <mergeCell ref="E979:E980"/>
    <mergeCell ref="A973:A974"/>
    <mergeCell ref="C973:C974"/>
    <mergeCell ref="D973:D974"/>
    <mergeCell ref="E973:E974"/>
    <mergeCell ref="A975:A976"/>
    <mergeCell ref="C975:C976"/>
    <mergeCell ref="D975:D976"/>
    <mergeCell ref="E975:E976"/>
    <mergeCell ref="A995:E995"/>
    <mergeCell ref="A996:B996"/>
    <mergeCell ref="A997:B997"/>
    <mergeCell ref="A998:A999"/>
    <mergeCell ref="C998:C999"/>
    <mergeCell ref="D998:D999"/>
    <mergeCell ref="E998:E999"/>
    <mergeCell ref="A989:E989"/>
    <mergeCell ref="A990:E990"/>
    <mergeCell ref="A991:E991"/>
    <mergeCell ref="A992:E992"/>
    <mergeCell ref="A993:E993"/>
    <mergeCell ref="A994:E994"/>
    <mergeCell ref="A985:A986"/>
    <mergeCell ref="C985:C986"/>
    <mergeCell ref="D985:D986"/>
    <mergeCell ref="E985:E986"/>
    <mergeCell ref="A987:A988"/>
    <mergeCell ref="C987:C988"/>
    <mergeCell ref="D987:D988"/>
    <mergeCell ref="E987:E988"/>
    <mergeCell ref="A1008:A1009"/>
    <mergeCell ref="C1008:C1009"/>
    <mergeCell ref="D1008:D1009"/>
    <mergeCell ref="E1008:E1009"/>
    <mergeCell ref="A1010:A1011"/>
    <mergeCell ref="C1010:C1011"/>
    <mergeCell ref="D1010:D1011"/>
    <mergeCell ref="E1010:E1011"/>
    <mergeCell ref="A1004:A1005"/>
    <mergeCell ref="C1004:C1005"/>
    <mergeCell ref="D1004:D1005"/>
    <mergeCell ref="E1004:E1005"/>
    <mergeCell ref="A1006:A1007"/>
    <mergeCell ref="C1006:C1007"/>
    <mergeCell ref="D1006:D1007"/>
    <mergeCell ref="E1006:E1007"/>
    <mergeCell ref="A1000:A1001"/>
    <mergeCell ref="C1000:C1001"/>
    <mergeCell ref="D1000:D1001"/>
    <mergeCell ref="E1000:E1001"/>
    <mergeCell ref="A1002:A1003"/>
    <mergeCell ref="C1002:C1003"/>
    <mergeCell ref="D1002:D1003"/>
    <mergeCell ref="E1002:E1003"/>
    <mergeCell ref="A1022:E1022"/>
    <mergeCell ref="A1023:B1023"/>
    <mergeCell ref="A1024:B1024"/>
    <mergeCell ref="A1025:A1026"/>
    <mergeCell ref="C1025:C1026"/>
    <mergeCell ref="D1025:D1026"/>
    <mergeCell ref="E1025:E1026"/>
    <mergeCell ref="A1016:E1016"/>
    <mergeCell ref="A1017:E1017"/>
    <mergeCell ref="A1018:E1018"/>
    <mergeCell ref="A1019:E1019"/>
    <mergeCell ref="A1020:E1020"/>
    <mergeCell ref="A1021:E1021"/>
    <mergeCell ref="A1012:A1013"/>
    <mergeCell ref="C1012:C1013"/>
    <mergeCell ref="D1012:D1013"/>
    <mergeCell ref="E1012:E1013"/>
    <mergeCell ref="A1014:A1015"/>
    <mergeCell ref="C1014:C1015"/>
    <mergeCell ref="D1014:D1015"/>
    <mergeCell ref="E1014:E1015"/>
    <mergeCell ref="A1035:A1036"/>
    <mergeCell ref="C1035:C1036"/>
    <mergeCell ref="D1035:D1036"/>
    <mergeCell ref="E1035:E1036"/>
    <mergeCell ref="A1037:A1038"/>
    <mergeCell ref="C1037:C1038"/>
    <mergeCell ref="D1037:D1038"/>
    <mergeCell ref="E1037:E1038"/>
    <mergeCell ref="A1031:A1032"/>
    <mergeCell ref="C1031:C1032"/>
    <mergeCell ref="D1031:D1032"/>
    <mergeCell ref="E1031:E1032"/>
    <mergeCell ref="A1033:A1034"/>
    <mergeCell ref="C1033:C1034"/>
    <mergeCell ref="D1033:D1034"/>
    <mergeCell ref="E1033:E1034"/>
    <mergeCell ref="A1027:A1028"/>
    <mergeCell ref="C1027:C1028"/>
    <mergeCell ref="D1027:D1028"/>
    <mergeCell ref="E1027:E1028"/>
    <mergeCell ref="A1029:A1030"/>
    <mergeCell ref="C1029:C1030"/>
    <mergeCell ref="D1029:D1030"/>
    <mergeCell ref="E1029:E1030"/>
    <mergeCell ref="A1049:E1049"/>
    <mergeCell ref="A1050:B1050"/>
    <mergeCell ref="A1051:B1051"/>
    <mergeCell ref="A1052:A1053"/>
    <mergeCell ref="C1052:C1053"/>
    <mergeCell ref="D1052:D1053"/>
    <mergeCell ref="E1052:E1053"/>
    <mergeCell ref="A1043:E1043"/>
    <mergeCell ref="A1044:E1044"/>
    <mergeCell ref="A1045:E1045"/>
    <mergeCell ref="A1046:E1046"/>
    <mergeCell ref="A1047:E1047"/>
    <mergeCell ref="A1048:E1048"/>
    <mergeCell ref="A1039:A1040"/>
    <mergeCell ref="C1039:C1040"/>
    <mergeCell ref="D1039:D1040"/>
    <mergeCell ref="E1039:E1040"/>
    <mergeCell ref="A1041:A1042"/>
    <mergeCell ref="C1041:C1042"/>
    <mergeCell ref="D1041:D1042"/>
    <mergeCell ref="E1041:E1042"/>
    <mergeCell ref="A1062:A1063"/>
    <mergeCell ref="C1062:C1063"/>
    <mergeCell ref="D1062:D1063"/>
    <mergeCell ref="E1062:E1063"/>
    <mergeCell ref="A1064:A1065"/>
    <mergeCell ref="C1064:C1065"/>
    <mergeCell ref="D1064:D1065"/>
    <mergeCell ref="E1064:E1065"/>
    <mergeCell ref="A1058:A1059"/>
    <mergeCell ref="C1058:C1059"/>
    <mergeCell ref="D1058:D1059"/>
    <mergeCell ref="E1058:E1059"/>
    <mergeCell ref="A1060:A1061"/>
    <mergeCell ref="C1060:C1061"/>
    <mergeCell ref="D1060:D1061"/>
    <mergeCell ref="E1060:E1061"/>
    <mergeCell ref="A1054:A1055"/>
    <mergeCell ref="C1054:C1055"/>
    <mergeCell ref="D1054:D1055"/>
    <mergeCell ref="E1054:E1055"/>
    <mergeCell ref="A1056:A1057"/>
    <mergeCell ref="C1056:C1057"/>
    <mergeCell ref="D1056:D1057"/>
    <mergeCell ref="E1056:E1057"/>
    <mergeCell ref="A1076:E1076"/>
    <mergeCell ref="A1077:B1077"/>
    <mergeCell ref="A1078:B1078"/>
    <mergeCell ref="A1079:A1080"/>
    <mergeCell ref="C1079:C1080"/>
    <mergeCell ref="D1079:D1080"/>
    <mergeCell ref="E1079:E1080"/>
    <mergeCell ref="A1070:E1070"/>
    <mergeCell ref="A1071:E1071"/>
    <mergeCell ref="A1072:E1072"/>
    <mergeCell ref="A1073:E1073"/>
    <mergeCell ref="A1074:E1074"/>
    <mergeCell ref="A1075:E1075"/>
    <mergeCell ref="A1066:A1067"/>
    <mergeCell ref="C1066:C1067"/>
    <mergeCell ref="D1066:D1067"/>
    <mergeCell ref="E1066:E1067"/>
    <mergeCell ref="A1068:A1069"/>
    <mergeCell ref="C1068:C1069"/>
    <mergeCell ref="D1068:D1069"/>
    <mergeCell ref="E1068:E1069"/>
    <mergeCell ref="A1089:A1090"/>
    <mergeCell ref="C1089:C1090"/>
    <mergeCell ref="D1089:D1090"/>
    <mergeCell ref="E1089:E1090"/>
    <mergeCell ref="A1091:A1092"/>
    <mergeCell ref="C1091:C1092"/>
    <mergeCell ref="D1091:D1092"/>
    <mergeCell ref="E1091:E1092"/>
    <mergeCell ref="A1085:A1086"/>
    <mergeCell ref="C1085:C1086"/>
    <mergeCell ref="D1085:D1086"/>
    <mergeCell ref="E1085:E1086"/>
    <mergeCell ref="A1087:A1088"/>
    <mergeCell ref="C1087:C1088"/>
    <mergeCell ref="D1087:D1088"/>
    <mergeCell ref="E1087:E1088"/>
    <mergeCell ref="A1081:A1082"/>
    <mergeCell ref="C1081:C1082"/>
    <mergeCell ref="D1081:D1082"/>
    <mergeCell ref="E1081:E1082"/>
    <mergeCell ref="A1083:A1084"/>
    <mergeCell ref="C1083:C1084"/>
    <mergeCell ref="D1083:D1084"/>
    <mergeCell ref="E1083:E1084"/>
    <mergeCell ref="A1103:E1103"/>
    <mergeCell ref="A1104:B1104"/>
    <mergeCell ref="A1105:B1105"/>
    <mergeCell ref="A1106:A1107"/>
    <mergeCell ref="C1106:C1107"/>
    <mergeCell ref="D1106:D1107"/>
    <mergeCell ref="E1106:E1107"/>
    <mergeCell ref="A1097:E1097"/>
    <mergeCell ref="A1098:E1098"/>
    <mergeCell ref="A1099:E1099"/>
    <mergeCell ref="A1100:E1100"/>
    <mergeCell ref="A1101:E1101"/>
    <mergeCell ref="A1102:E1102"/>
    <mergeCell ref="A1093:A1094"/>
    <mergeCell ref="C1093:C1094"/>
    <mergeCell ref="D1093:D1094"/>
    <mergeCell ref="E1093:E1094"/>
    <mergeCell ref="A1095:A1096"/>
    <mergeCell ref="C1095:C1096"/>
    <mergeCell ref="D1095:D1096"/>
    <mergeCell ref="E1095:E1096"/>
    <mergeCell ref="A1116:A1117"/>
    <mergeCell ref="C1116:C1117"/>
    <mergeCell ref="D1116:D1117"/>
    <mergeCell ref="E1116:E1117"/>
    <mergeCell ref="A1118:A1119"/>
    <mergeCell ref="C1118:C1119"/>
    <mergeCell ref="D1118:D1119"/>
    <mergeCell ref="E1118:E1119"/>
    <mergeCell ref="A1112:A1113"/>
    <mergeCell ref="C1112:C1113"/>
    <mergeCell ref="D1112:D1113"/>
    <mergeCell ref="E1112:E1113"/>
    <mergeCell ref="A1114:A1115"/>
    <mergeCell ref="C1114:C1115"/>
    <mergeCell ref="D1114:D1115"/>
    <mergeCell ref="E1114:E1115"/>
    <mergeCell ref="A1108:A1109"/>
    <mergeCell ref="C1108:C1109"/>
    <mergeCell ref="D1108:D1109"/>
    <mergeCell ref="E1108:E1109"/>
    <mergeCell ref="A1110:A1111"/>
    <mergeCell ref="C1110:C1111"/>
    <mergeCell ref="D1110:D1111"/>
    <mergeCell ref="E1110:E1111"/>
    <mergeCell ref="A1130:E1130"/>
    <mergeCell ref="A1131:B1131"/>
    <mergeCell ref="A1132:B1132"/>
    <mergeCell ref="A1133:A1134"/>
    <mergeCell ref="A1135:A1136"/>
    <mergeCell ref="C1135:C1136"/>
    <mergeCell ref="D1135:D1136"/>
    <mergeCell ref="E1135:E1136"/>
    <mergeCell ref="A1124:E1124"/>
    <mergeCell ref="A1125:E1125"/>
    <mergeCell ref="A1126:E1126"/>
    <mergeCell ref="A1127:E1127"/>
    <mergeCell ref="A1128:E1128"/>
    <mergeCell ref="A1129:E1129"/>
    <mergeCell ref="A1120:A1121"/>
    <mergeCell ref="C1120:C1121"/>
    <mergeCell ref="D1120:D1121"/>
    <mergeCell ref="E1120:E1121"/>
    <mergeCell ref="A1122:A1123"/>
    <mergeCell ref="C1122:C1123"/>
    <mergeCell ref="D1122:D1123"/>
    <mergeCell ref="E1122:E1123"/>
    <mergeCell ref="A1153:E1153"/>
    <mergeCell ref="A1154:E1154"/>
    <mergeCell ref="A1155:E1155"/>
    <mergeCell ref="A1156:E1156"/>
    <mergeCell ref="A1157:E1157"/>
    <mergeCell ref="A1158:B1158"/>
    <mergeCell ref="A1141:A1142"/>
    <mergeCell ref="C1141:C1142"/>
    <mergeCell ref="D1141:D1142"/>
    <mergeCell ref="E1141:E1142"/>
    <mergeCell ref="A1151:E1151"/>
    <mergeCell ref="A1152:E1152"/>
    <mergeCell ref="A1137:A1138"/>
    <mergeCell ref="C1137:C1138"/>
    <mergeCell ref="D1137:D1138"/>
    <mergeCell ref="E1137:E1138"/>
    <mergeCell ref="A1139:A1140"/>
    <mergeCell ref="C1139:C1140"/>
    <mergeCell ref="D1139:D1140"/>
    <mergeCell ref="E1139:E1140"/>
    <mergeCell ref="A1164:A1165"/>
    <mergeCell ref="C1164:C1165"/>
    <mergeCell ref="D1164:D1165"/>
    <mergeCell ref="E1164:E1165"/>
    <mergeCell ref="A1166:A1167"/>
    <mergeCell ref="C1166:C1167"/>
    <mergeCell ref="D1166:D1167"/>
    <mergeCell ref="E1166:E1167"/>
    <mergeCell ref="A1159:B1159"/>
    <mergeCell ref="A1160:A1161"/>
    <mergeCell ref="C1160:C1161"/>
    <mergeCell ref="D1160:D1161"/>
    <mergeCell ref="E1160:E1161"/>
    <mergeCell ref="A1162:A1163"/>
    <mergeCell ref="C1162:C1163"/>
    <mergeCell ref="D1162:D1163"/>
    <mergeCell ref="E1162:E1163"/>
    <mergeCell ref="A1195:A1196"/>
    <mergeCell ref="C1195:C1196"/>
    <mergeCell ref="D1195:D1196"/>
    <mergeCell ref="E1195:E1196"/>
    <mergeCell ref="A1197:A1198"/>
    <mergeCell ref="C1197:C1198"/>
    <mergeCell ref="D1197:D1198"/>
    <mergeCell ref="E1197:E1198"/>
    <mergeCell ref="A1190:E1190"/>
    <mergeCell ref="A1191:B1191"/>
    <mergeCell ref="A1192:B1192"/>
    <mergeCell ref="A1193:A1194"/>
    <mergeCell ref="C1193:C1194"/>
    <mergeCell ref="D1193:D1194"/>
    <mergeCell ref="E1193:E1194"/>
    <mergeCell ref="A1184:E1184"/>
    <mergeCell ref="A1185:E1185"/>
    <mergeCell ref="A1186:E1186"/>
    <mergeCell ref="A1187:E1187"/>
    <mergeCell ref="A1188:E1188"/>
    <mergeCell ref="A1189:E1189"/>
    <mergeCell ref="A1227:B1227"/>
    <mergeCell ref="A1228:A1229"/>
    <mergeCell ref="C1228:C1229"/>
    <mergeCell ref="D1228:D1229"/>
    <mergeCell ref="E1228:E1229"/>
    <mergeCell ref="A1230:A1231"/>
    <mergeCell ref="C1230:C1231"/>
    <mergeCell ref="D1230:D1231"/>
    <mergeCell ref="E1230:E1231"/>
    <mergeCell ref="A1221:E1221"/>
    <mergeCell ref="A1222:E1222"/>
    <mergeCell ref="A1223:E1223"/>
    <mergeCell ref="A1224:E1224"/>
    <mergeCell ref="A1225:E1225"/>
    <mergeCell ref="A1226:B1226"/>
    <mergeCell ref="A1199:A1200"/>
    <mergeCell ref="C1199:C1200"/>
    <mergeCell ref="D1199:D1200"/>
    <mergeCell ref="E1199:E1200"/>
    <mergeCell ref="A1219:E1219"/>
    <mergeCell ref="A1220:E1220"/>
    <mergeCell ref="A1259:E1259"/>
    <mergeCell ref="A1260:B1260"/>
    <mergeCell ref="A1261:B1261"/>
    <mergeCell ref="A1262:A1263"/>
    <mergeCell ref="C1262:C1263"/>
    <mergeCell ref="D1262:D1263"/>
    <mergeCell ref="E1262:E1263"/>
    <mergeCell ref="A1253:E1253"/>
    <mergeCell ref="A1254:E1254"/>
    <mergeCell ref="A1255:E1255"/>
    <mergeCell ref="A1256:E1256"/>
    <mergeCell ref="A1257:E1257"/>
    <mergeCell ref="A1258:E1258"/>
    <mergeCell ref="A1232:A1233"/>
    <mergeCell ref="C1232:C1233"/>
    <mergeCell ref="D1232:D1233"/>
    <mergeCell ref="E1232:E1233"/>
    <mergeCell ref="A1234:A1235"/>
    <mergeCell ref="C1234:C1235"/>
    <mergeCell ref="D1234:D1235"/>
    <mergeCell ref="E1234:E1235"/>
    <mergeCell ref="A1290:E1290"/>
    <mergeCell ref="A1291:E1291"/>
    <mergeCell ref="A1292:E1292"/>
    <mergeCell ref="A1293:E1293"/>
    <mergeCell ref="A1294:E1294"/>
    <mergeCell ref="A1295:B1295"/>
    <mergeCell ref="A1268:A1269"/>
    <mergeCell ref="C1268:C1269"/>
    <mergeCell ref="D1268:D1269"/>
    <mergeCell ref="E1268:E1269"/>
    <mergeCell ref="A1288:E1288"/>
    <mergeCell ref="A1289:E1289"/>
    <mergeCell ref="A1264:A1265"/>
    <mergeCell ref="C1264:C1265"/>
    <mergeCell ref="D1264:D1265"/>
    <mergeCell ref="E1264:E1265"/>
    <mergeCell ref="A1266:A1267"/>
    <mergeCell ref="C1266:C1267"/>
    <mergeCell ref="D1266:D1267"/>
    <mergeCell ref="E1266:E1267"/>
    <mergeCell ref="A1301:A1302"/>
    <mergeCell ref="C1301:C1302"/>
    <mergeCell ref="D1301:D1302"/>
    <mergeCell ref="E1301:E1302"/>
    <mergeCell ref="A1305:A1306"/>
    <mergeCell ref="C1305:C1306"/>
    <mergeCell ref="D1305:D1306"/>
    <mergeCell ref="E1305:E1306"/>
    <mergeCell ref="A1296:B1296"/>
    <mergeCell ref="A1297:A1298"/>
    <mergeCell ref="C1297:C1298"/>
    <mergeCell ref="D1297:D1298"/>
    <mergeCell ref="E1297:E1298"/>
    <mergeCell ref="A1299:A1300"/>
    <mergeCell ref="C1299:C1300"/>
    <mergeCell ref="D1299:D1300"/>
    <mergeCell ref="E1299:E1300"/>
    <mergeCell ref="A1335:A1336"/>
    <mergeCell ref="C1335:C1336"/>
    <mergeCell ref="D1335:D1336"/>
    <mergeCell ref="E1335:E1336"/>
    <mergeCell ref="A1337:A1338"/>
    <mergeCell ref="C1337:C1338"/>
    <mergeCell ref="D1337:D1338"/>
    <mergeCell ref="E1337:E1338"/>
    <mergeCell ref="A1330:E1330"/>
    <mergeCell ref="A1331:B1331"/>
    <mergeCell ref="A1332:B1332"/>
    <mergeCell ref="A1333:A1334"/>
    <mergeCell ref="C1333:C1334"/>
    <mergeCell ref="D1333:D1334"/>
    <mergeCell ref="E1333:E1334"/>
    <mergeCell ref="A1324:E1324"/>
    <mergeCell ref="A1325:E1325"/>
    <mergeCell ref="A1326:E1326"/>
    <mergeCell ref="A1327:E1327"/>
    <mergeCell ref="A1328:E1328"/>
    <mergeCell ref="A1329:E1329"/>
    <mergeCell ref="A1347:A1348"/>
    <mergeCell ref="C1347:C1348"/>
    <mergeCell ref="D1347:D1348"/>
    <mergeCell ref="E1347:E1348"/>
    <mergeCell ref="A1350:E1350"/>
    <mergeCell ref="A1351:E1351"/>
    <mergeCell ref="A1343:A1344"/>
    <mergeCell ref="C1343:C1344"/>
    <mergeCell ref="D1343:D1344"/>
    <mergeCell ref="E1343:E1344"/>
    <mergeCell ref="A1345:A1346"/>
    <mergeCell ref="C1345:C1346"/>
    <mergeCell ref="D1345:D1346"/>
    <mergeCell ref="E1345:E1346"/>
    <mergeCell ref="A1339:A1340"/>
    <mergeCell ref="C1339:C1340"/>
    <mergeCell ref="D1339:D1340"/>
    <mergeCell ref="E1339:E1340"/>
    <mergeCell ref="A1341:A1342"/>
    <mergeCell ref="C1341:C1342"/>
    <mergeCell ref="D1341:D1342"/>
    <mergeCell ref="E1341:E1342"/>
    <mergeCell ref="A1363:A1364"/>
    <mergeCell ref="C1363:C1364"/>
    <mergeCell ref="D1363:D1364"/>
    <mergeCell ref="E1363:E1364"/>
    <mergeCell ref="A1381:E1381"/>
    <mergeCell ref="A1382:E1382"/>
    <mergeCell ref="A1358:B1358"/>
    <mergeCell ref="A1359:A1360"/>
    <mergeCell ref="C1359:C1360"/>
    <mergeCell ref="D1359:D1360"/>
    <mergeCell ref="E1359:E1360"/>
    <mergeCell ref="A1361:A1362"/>
    <mergeCell ref="C1361:C1362"/>
    <mergeCell ref="D1361:D1362"/>
    <mergeCell ref="E1361:E1362"/>
    <mergeCell ref="A1352:E1352"/>
    <mergeCell ref="A1353:E1353"/>
    <mergeCell ref="A1354:E1354"/>
    <mergeCell ref="A1355:E1355"/>
    <mergeCell ref="A1356:E1356"/>
    <mergeCell ref="A1357:B1357"/>
    <mergeCell ref="A1396:A1397"/>
    <mergeCell ref="A1398:A1399"/>
    <mergeCell ref="A1400:A1401"/>
    <mergeCell ref="A1402:A1403"/>
    <mergeCell ref="C1402:C1403"/>
    <mergeCell ref="D1402:D1403"/>
    <mergeCell ref="A1389:B1389"/>
    <mergeCell ref="A1390:A1391"/>
    <mergeCell ref="C1390:C1391"/>
    <mergeCell ref="D1390:D1391"/>
    <mergeCell ref="E1390:E1391"/>
    <mergeCell ref="A1392:A1393"/>
    <mergeCell ref="C1392:C1401"/>
    <mergeCell ref="D1392:D1401"/>
    <mergeCell ref="E1392:E1401"/>
    <mergeCell ref="A1394:A1395"/>
    <mergeCell ref="A1383:E1383"/>
    <mergeCell ref="A1384:E1384"/>
    <mergeCell ref="A1385:E1385"/>
    <mergeCell ref="A1386:E1386"/>
    <mergeCell ref="A1387:E1387"/>
    <mergeCell ref="A1388:B1388"/>
    <mergeCell ref="A1419:E1419"/>
    <mergeCell ref="A1420:B1420"/>
    <mergeCell ref="A1421:B1421"/>
    <mergeCell ref="A1422:A1423"/>
    <mergeCell ref="C1422:C1423"/>
    <mergeCell ref="D1422:D1423"/>
    <mergeCell ref="E1422:E1423"/>
    <mergeCell ref="A1413:E1413"/>
    <mergeCell ref="A1414:E1414"/>
    <mergeCell ref="A1415:E1415"/>
    <mergeCell ref="A1416:E1416"/>
    <mergeCell ref="A1417:E1417"/>
    <mergeCell ref="A1418:E1418"/>
    <mergeCell ref="E1402:E1403"/>
    <mergeCell ref="A1404:A1405"/>
    <mergeCell ref="C1404:C1405"/>
    <mergeCell ref="D1404:D1405"/>
    <mergeCell ref="E1404:E1405"/>
    <mergeCell ref="A1406:A1407"/>
    <mergeCell ref="C1406:C1407"/>
    <mergeCell ref="D1406:D1407"/>
    <mergeCell ref="E1406:E1407"/>
    <mergeCell ref="A1408:A1409"/>
    <mergeCell ref="A1410:A1411"/>
    <mergeCell ref="E1408:E1409"/>
    <mergeCell ref="E1410:E1411"/>
    <mergeCell ref="C1408:C1409"/>
    <mergeCell ref="D1408:D1409"/>
    <mergeCell ref="C1410:C1411"/>
    <mergeCell ref="D1410:D1411"/>
    <mergeCell ref="A1449:E1449"/>
    <mergeCell ref="A1450:B1450"/>
    <mergeCell ref="A1451:B1451"/>
    <mergeCell ref="A1452:A1453"/>
    <mergeCell ref="C1452:C1453"/>
    <mergeCell ref="D1452:D1453"/>
    <mergeCell ref="E1452:E1453"/>
    <mergeCell ref="A1443:E1443"/>
    <mergeCell ref="A1444:E1444"/>
    <mergeCell ref="A1445:E1445"/>
    <mergeCell ref="A1446:E1446"/>
    <mergeCell ref="A1447:E1447"/>
    <mergeCell ref="A1448:E1448"/>
    <mergeCell ref="A1424:A1425"/>
    <mergeCell ref="C1424:C1425"/>
    <mergeCell ref="D1424:D1425"/>
    <mergeCell ref="E1424:E1425"/>
    <mergeCell ref="A1426:A1427"/>
    <mergeCell ref="C1426:C1427"/>
    <mergeCell ref="D1426:D1427"/>
    <mergeCell ref="E1426:E1427"/>
    <mergeCell ref="A1477:E1477"/>
    <mergeCell ref="A1478:E1478"/>
    <mergeCell ref="A1479:E1479"/>
    <mergeCell ref="A1480:E1480"/>
    <mergeCell ref="A1481:E1481"/>
    <mergeCell ref="A1482:B1482"/>
    <mergeCell ref="A1458:A1459"/>
    <mergeCell ref="C1458:C1459"/>
    <mergeCell ref="D1458:D1459"/>
    <mergeCell ref="E1458:E1459"/>
    <mergeCell ref="A1475:E1475"/>
    <mergeCell ref="A1476:E1476"/>
    <mergeCell ref="A1454:A1455"/>
    <mergeCell ref="C1454:C1455"/>
    <mergeCell ref="D1454:D1455"/>
    <mergeCell ref="E1454:E1455"/>
    <mergeCell ref="A1456:A1457"/>
    <mergeCell ref="C1456:C1457"/>
    <mergeCell ref="D1456:D1457"/>
    <mergeCell ref="E1456:E1457"/>
    <mergeCell ref="A1492:A1493"/>
    <mergeCell ref="C1492:C1493"/>
    <mergeCell ref="D1492:D1493"/>
    <mergeCell ref="E1492:E1493"/>
    <mergeCell ref="A1496:A1497"/>
    <mergeCell ref="C1496:C1497"/>
    <mergeCell ref="D1496:D1497"/>
    <mergeCell ref="E1496:E1497"/>
    <mergeCell ref="A1488:A1489"/>
    <mergeCell ref="C1488:C1489"/>
    <mergeCell ref="D1488:D1489"/>
    <mergeCell ref="E1488:E1489"/>
    <mergeCell ref="C1490:C1491"/>
    <mergeCell ref="D1490:D1491"/>
    <mergeCell ref="E1490:E1491"/>
    <mergeCell ref="A1483:B1483"/>
    <mergeCell ref="A1484:A1485"/>
    <mergeCell ref="C1484:C1485"/>
    <mergeCell ref="D1484:D1485"/>
    <mergeCell ref="E1484:E1485"/>
    <mergeCell ref="A1486:A1487"/>
    <mergeCell ref="C1486:C1487"/>
    <mergeCell ref="D1486:D1487"/>
    <mergeCell ref="E1486:E1487"/>
    <mergeCell ref="A1523:E1523"/>
    <mergeCell ref="A1524:E1524"/>
    <mergeCell ref="A1525:E1525"/>
    <mergeCell ref="A1526:E1526"/>
    <mergeCell ref="A1527:E1527"/>
    <mergeCell ref="A1528:E1528"/>
    <mergeCell ref="A1513:E1513"/>
    <mergeCell ref="A1514:B1514"/>
    <mergeCell ref="A1515:B1515"/>
    <mergeCell ref="A1516:A1517"/>
    <mergeCell ref="C1516:C1517"/>
    <mergeCell ref="D1516:D1517"/>
    <mergeCell ref="E1516:E1517"/>
    <mergeCell ref="A1507:E1507"/>
    <mergeCell ref="A1508:E1508"/>
    <mergeCell ref="A1509:E1509"/>
    <mergeCell ref="A1510:E1510"/>
    <mergeCell ref="A1511:E1511"/>
    <mergeCell ref="A1512:E1512"/>
    <mergeCell ref="A1545:E1545"/>
    <mergeCell ref="A1546:B1546"/>
    <mergeCell ref="A1547:B1547"/>
    <mergeCell ref="A1548:A1549"/>
    <mergeCell ref="C1548:C1549"/>
    <mergeCell ref="D1548:D1549"/>
    <mergeCell ref="E1548:E1549"/>
    <mergeCell ref="A1539:E1539"/>
    <mergeCell ref="A1540:E1540"/>
    <mergeCell ref="A1541:E1541"/>
    <mergeCell ref="A1542:E1542"/>
    <mergeCell ref="A1543:E1543"/>
    <mergeCell ref="A1544:E1544"/>
    <mergeCell ref="A1529:E1529"/>
    <mergeCell ref="A1530:B1530"/>
    <mergeCell ref="A1531:B1531"/>
    <mergeCell ref="A1532:A1533"/>
    <mergeCell ref="C1532:C1533"/>
    <mergeCell ref="D1532:D1533"/>
    <mergeCell ref="E1532:E1533"/>
    <mergeCell ref="A1573:E1573"/>
    <mergeCell ref="A1574:E1574"/>
    <mergeCell ref="A1575:E1575"/>
    <mergeCell ref="A1576:E1576"/>
    <mergeCell ref="A1577:E1577"/>
    <mergeCell ref="A1578:E1578"/>
    <mergeCell ref="A1562:E1562"/>
    <mergeCell ref="A1563:B1563"/>
    <mergeCell ref="A1564:B1564"/>
    <mergeCell ref="A1565:A1566"/>
    <mergeCell ref="C1565:C1566"/>
    <mergeCell ref="D1565:D1566"/>
    <mergeCell ref="E1565:E1566"/>
    <mergeCell ref="A1556:E1556"/>
    <mergeCell ref="A1557:E1557"/>
    <mergeCell ref="A1558:E1558"/>
    <mergeCell ref="A1559:E1559"/>
    <mergeCell ref="A1560:E1560"/>
    <mergeCell ref="A1561:E1561"/>
    <mergeCell ref="A1594:E1594"/>
    <mergeCell ref="A1595:B1595"/>
    <mergeCell ref="A1596:B1596"/>
    <mergeCell ref="A1597:A1598"/>
    <mergeCell ref="C1597:C1598"/>
    <mergeCell ref="D1597:D1598"/>
    <mergeCell ref="E1597:E1598"/>
    <mergeCell ref="A1588:E1588"/>
    <mergeCell ref="A1589:E1589"/>
    <mergeCell ref="A1590:E1590"/>
    <mergeCell ref="A1591:E1591"/>
    <mergeCell ref="A1592:E1592"/>
    <mergeCell ref="A1593:E1593"/>
    <mergeCell ref="A1579:E1579"/>
    <mergeCell ref="A1580:B1580"/>
    <mergeCell ref="A1581:B1581"/>
    <mergeCell ref="A1582:A1583"/>
    <mergeCell ref="C1582:C1583"/>
    <mergeCell ref="D1582:D1583"/>
    <mergeCell ref="E1582:E1583"/>
  </mergeCells>
  <pageMargins left="0.45" right="0.25" top="0.75" bottom="0.63200000000000001" header="0.3" footer="0.3"/>
  <pageSetup paperSize="9" orientation="portrait" r:id="rId1"/>
  <headerFooter>
    <oddHeader>&amp;C&amp;"Edwardian Script ITC,Bold"&amp;14Budjet 2023</oddHeader>
    <oddFooter>&amp;CPage &amp;P</oddFooter>
    <firstFooter xml:space="preserve">&amp;C&amp;[31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workbookViewId="0">
      <selection activeCell="D14" sqref="D14:D15"/>
    </sheetView>
  </sheetViews>
  <sheetFormatPr defaultRowHeight="14.4"/>
  <cols>
    <col min="1" max="1" width="4" customWidth="1"/>
    <col min="2" max="2" width="14.33203125" customWidth="1"/>
    <col min="3" max="3" width="10.88671875" customWidth="1"/>
    <col min="4" max="4" width="10.5546875" customWidth="1"/>
    <col min="5" max="5" width="12.44140625" customWidth="1"/>
    <col min="6" max="6" width="8.6640625" customWidth="1"/>
    <col min="7" max="7" width="14.109375" customWidth="1"/>
    <col min="8" max="8" width="10.44140625" bestFit="1" customWidth="1"/>
    <col min="9" max="9" width="12.5546875" bestFit="1" customWidth="1"/>
    <col min="10" max="10" width="5.33203125" customWidth="1"/>
    <col min="12" max="12" width="15.33203125" bestFit="1" customWidth="1"/>
    <col min="16" max="16" width="14" bestFit="1" customWidth="1"/>
    <col min="247" max="247" width="3.88671875" customWidth="1"/>
    <col min="248" max="248" width="15.5546875" customWidth="1"/>
    <col min="249" max="250" width="10.33203125" customWidth="1"/>
    <col min="251" max="251" width="10.109375" customWidth="1"/>
    <col min="252" max="252" width="10.44140625" customWidth="1"/>
    <col min="253" max="253" width="10.88671875" customWidth="1"/>
    <col min="254" max="254" width="10.109375" customWidth="1"/>
    <col min="255" max="255" width="11.88671875" customWidth="1"/>
    <col min="256" max="256" width="7.109375" customWidth="1"/>
    <col min="259" max="259" width="19.44140625" customWidth="1"/>
    <col min="503" max="503" width="3.88671875" customWidth="1"/>
    <col min="504" max="504" width="15.5546875" customWidth="1"/>
    <col min="505" max="506" width="10.33203125" customWidth="1"/>
    <col min="507" max="507" width="10.109375" customWidth="1"/>
    <col min="508" max="508" width="10.44140625" customWidth="1"/>
    <col min="509" max="509" width="10.88671875" customWidth="1"/>
    <col min="510" max="510" width="10.109375" customWidth="1"/>
    <col min="511" max="511" width="11.88671875" customWidth="1"/>
    <col min="512" max="512" width="7.109375" customWidth="1"/>
    <col min="515" max="515" width="19.44140625" customWidth="1"/>
    <col min="759" max="759" width="3.88671875" customWidth="1"/>
    <col min="760" max="760" width="15.5546875" customWidth="1"/>
    <col min="761" max="762" width="10.33203125" customWidth="1"/>
    <col min="763" max="763" width="10.109375" customWidth="1"/>
    <col min="764" max="764" width="10.44140625" customWidth="1"/>
    <col min="765" max="765" width="10.88671875" customWidth="1"/>
    <col min="766" max="766" width="10.109375" customWidth="1"/>
    <col min="767" max="767" width="11.88671875" customWidth="1"/>
    <col min="768" max="768" width="7.109375" customWidth="1"/>
    <col min="771" max="771" width="19.44140625" customWidth="1"/>
    <col min="1015" max="1015" width="3.88671875" customWidth="1"/>
    <col min="1016" max="1016" width="15.5546875" customWidth="1"/>
    <col min="1017" max="1018" width="10.33203125" customWidth="1"/>
    <col min="1019" max="1019" width="10.109375" customWidth="1"/>
    <col min="1020" max="1020" width="10.44140625" customWidth="1"/>
    <col min="1021" max="1021" width="10.88671875" customWidth="1"/>
    <col min="1022" max="1022" width="10.109375" customWidth="1"/>
    <col min="1023" max="1023" width="11.88671875" customWidth="1"/>
    <col min="1024" max="1024" width="7.109375" customWidth="1"/>
    <col min="1027" max="1027" width="19.44140625" customWidth="1"/>
    <col min="1271" max="1271" width="3.88671875" customWidth="1"/>
    <col min="1272" max="1272" width="15.5546875" customWidth="1"/>
    <col min="1273" max="1274" width="10.33203125" customWidth="1"/>
    <col min="1275" max="1275" width="10.109375" customWidth="1"/>
    <col min="1276" max="1276" width="10.44140625" customWidth="1"/>
    <col min="1277" max="1277" width="10.88671875" customWidth="1"/>
    <col min="1278" max="1278" width="10.109375" customWidth="1"/>
    <col min="1279" max="1279" width="11.88671875" customWidth="1"/>
    <col min="1280" max="1280" width="7.109375" customWidth="1"/>
    <col min="1283" max="1283" width="19.44140625" customWidth="1"/>
    <col min="1527" max="1527" width="3.88671875" customWidth="1"/>
    <col min="1528" max="1528" width="15.5546875" customWidth="1"/>
    <col min="1529" max="1530" width="10.33203125" customWidth="1"/>
    <col min="1531" max="1531" width="10.109375" customWidth="1"/>
    <col min="1532" max="1532" width="10.44140625" customWidth="1"/>
    <col min="1533" max="1533" width="10.88671875" customWidth="1"/>
    <col min="1534" max="1534" width="10.109375" customWidth="1"/>
    <col min="1535" max="1535" width="11.88671875" customWidth="1"/>
    <col min="1536" max="1536" width="7.109375" customWidth="1"/>
    <col min="1539" max="1539" width="19.44140625" customWidth="1"/>
    <col min="1783" max="1783" width="3.88671875" customWidth="1"/>
    <col min="1784" max="1784" width="15.5546875" customWidth="1"/>
    <col min="1785" max="1786" width="10.33203125" customWidth="1"/>
    <col min="1787" max="1787" width="10.109375" customWidth="1"/>
    <col min="1788" max="1788" width="10.44140625" customWidth="1"/>
    <col min="1789" max="1789" width="10.88671875" customWidth="1"/>
    <col min="1790" max="1790" width="10.109375" customWidth="1"/>
    <col min="1791" max="1791" width="11.88671875" customWidth="1"/>
    <col min="1792" max="1792" width="7.109375" customWidth="1"/>
    <col min="1795" max="1795" width="19.44140625" customWidth="1"/>
    <col min="2039" max="2039" width="3.88671875" customWidth="1"/>
    <col min="2040" max="2040" width="15.5546875" customWidth="1"/>
    <col min="2041" max="2042" width="10.33203125" customWidth="1"/>
    <col min="2043" max="2043" width="10.109375" customWidth="1"/>
    <col min="2044" max="2044" width="10.44140625" customWidth="1"/>
    <col min="2045" max="2045" width="10.88671875" customWidth="1"/>
    <col min="2046" max="2046" width="10.109375" customWidth="1"/>
    <col min="2047" max="2047" width="11.88671875" customWidth="1"/>
    <col min="2048" max="2048" width="7.109375" customWidth="1"/>
    <col min="2051" max="2051" width="19.44140625" customWidth="1"/>
    <col min="2295" max="2295" width="3.88671875" customWidth="1"/>
    <col min="2296" max="2296" width="15.5546875" customWidth="1"/>
    <col min="2297" max="2298" width="10.33203125" customWidth="1"/>
    <col min="2299" max="2299" width="10.109375" customWidth="1"/>
    <col min="2300" max="2300" width="10.44140625" customWidth="1"/>
    <col min="2301" max="2301" width="10.88671875" customWidth="1"/>
    <col min="2302" max="2302" width="10.109375" customWidth="1"/>
    <col min="2303" max="2303" width="11.88671875" customWidth="1"/>
    <col min="2304" max="2304" width="7.109375" customWidth="1"/>
    <col min="2307" max="2307" width="19.44140625" customWidth="1"/>
    <col min="2551" max="2551" width="3.88671875" customWidth="1"/>
    <col min="2552" max="2552" width="15.5546875" customWidth="1"/>
    <col min="2553" max="2554" width="10.33203125" customWidth="1"/>
    <col min="2555" max="2555" width="10.109375" customWidth="1"/>
    <col min="2556" max="2556" width="10.44140625" customWidth="1"/>
    <col min="2557" max="2557" width="10.88671875" customWidth="1"/>
    <col min="2558" max="2558" width="10.109375" customWidth="1"/>
    <col min="2559" max="2559" width="11.88671875" customWidth="1"/>
    <col min="2560" max="2560" width="7.109375" customWidth="1"/>
    <col min="2563" max="2563" width="19.44140625" customWidth="1"/>
    <col min="2807" max="2807" width="3.88671875" customWidth="1"/>
    <col min="2808" max="2808" width="15.5546875" customWidth="1"/>
    <col min="2809" max="2810" width="10.33203125" customWidth="1"/>
    <col min="2811" max="2811" width="10.109375" customWidth="1"/>
    <col min="2812" max="2812" width="10.44140625" customWidth="1"/>
    <col min="2813" max="2813" width="10.88671875" customWidth="1"/>
    <col min="2814" max="2814" width="10.109375" customWidth="1"/>
    <col min="2815" max="2815" width="11.88671875" customWidth="1"/>
    <col min="2816" max="2816" width="7.109375" customWidth="1"/>
    <col min="2819" max="2819" width="19.44140625" customWidth="1"/>
    <col min="3063" max="3063" width="3.88671875" customWidth="1"/>
    <col min="3064" max="3064" width="15.5546875" customWidth="1"/>
    <col min="3065" max="3066" width="10.33203125" customWidth="1"/>
    <col min="3067" max="3067" width="10.109375" customWidth="1"/>
    <col min="3068" max="3068" width="10.44140625" customWidth="1"/>
    <col min="3069" max="3069" width="10.88671875" customWidth="1"/>
    <col min="3070" max="3070" width="10.109375" customWidth="1"/>
    <col min="3071" max="3071" width="11.88671875" customWidth="1"/>
    <col min="3072" max="3072" width="7.109375" customWidth="1"/>
    <col min="3075" max="3075" width="19.44140625" customWidth="1"/>
    <col min="3319" max="3319" width="3.88671875" customWidth="1"/>
    <col min="3320" max="3320" width="15.5546875" customWidth="1"/>
    <col min="3321" max="3322" width="10.33203125" customWidth="1"/>
    <col min="3323" max="3323" width="10.109375" customWidth="1"/>
    <col min="3324" max="3324" width="10.44140625" customWidth="1"/>
    <col min="3325" max="3325" width="10.88671875" customWidth="1"/>
    <col min="3326" max="3326" width="10.109375" customWidth="1"/>
    <col min="3327" max="3327" width="11.88671875" customWidth="1"/>
    <col min="3328" max="3328" width="7.109375" customWidth="1"/>
    <col min="3331" max="3331" width="19.44140625" customWidth="1"/>
    <col min="3575" max="3575" width="3.88671875" customWidth="1"/>
    <col min="3576" max="3576" width="15.5546875" customWidth="1"/>
    <col min="3577" max="3578" width="10.33203125" customWidth="1"/>
    <col min="3579" max="3579" width="10.109375" customWidth="1"/>
    <col min="3580" max="3580" width="10.44140625" customWidth="1"/>
    <col min="3581" max="3581" width="10.88671875" customWidth="1"/>
    <col min="3582" max="3582" width="10.109375" customWidth="1"/>
    <col min="3583" max="3583" width="11.88671875" customWidth="1"/>
    <col min="3584" max="3584" width="7.109375" customWidth="1"/>
    <col min="3587" max="3587" width="19.44140625" customWidth="1"/>
    <col min="3831" max="3831" width="3.88671875" customWidth="1"/>
    <col min="3832" max="3832" width="15.5546875" customWidth="1"/>
    <col min="3833" max="3834" width="10.33203125" customWidth="1"/>
    <col min="3835" max="3835" width="10.109375" customWidth="1"/>
    <col min="3836" max="3836" width="10.44140625" customWidth="1"/>
    <col min="3837" max="3837" width="10.88671875" customWidth="1"/>
    <col min="3838" max="3838" width="10.109375" customWidth="1"/>
    <col min="3839" max="3839" width="11.88671875" customWidth="1"/>
    <col min="3840" max="3840" width="7.109375" customWidth="1"/>
    <col min="3843" max="3843" width="19.44140625" customWidth="1"/>
    <col min="4087" max="4087" width="3.88671875" customWidth="1"/>
    <col min="4088" max="4088" width="15.5546875" customWidth="1"/>
    <col min="4089" max="4090" width="10.33203125" customWidth="1"/>
    <col min="4091" max="4091" width="10.109375" customWidth="1"/>
    <col min="4092" max="4092" width="10.44140625" customWidth="1"/>
    <col min="4093" max="4093" width="10.88671875" customWidth="1"/>
    <col min="4094" max="4094" width="10.109375" customWidth="1"/>
    <col min="4095" max="4095" width="11.88671875" customWidth="1"/>
    <col min="4096" max="4096" width="7.109375" customWidth="1"/>
    <col min="4099" max="4099" width="19.44140625" customWidth="1"/>
    <col min="4343" max="4343" width="3.88671875" customWidth="1"/>
    <col min="4344" max="4344" width="15.5546875" customWidth="1"/>
    <col min="4345" max="4346" width="10.33203125" customWidth="1"/>
    <col min="4347" max="4347" width="10.109375" customWidth="1"/>
    <col min="4348" max="4348" width="10.44140625" customWidth="1"/>
    <col min="4349" max="4349" width="10.88671875" customWidth="1"/>
    <col min="4350" max="4350" width="10.109375" customWidth="1"/>
    <col min="4351" max="4351" width="11.88671875" customWidth="1"/>
    <col min="4352" max="4352" width="7.109375" customWidth="1"/>
    <col min="4355" max="4355" width="19.44140625" customWidth="1"/>
    <col min="4599" max="4599" width="3.88671875" customWidth="1"/>
    <col min="4600" max="4600" width="15.5546875" customWidth="1"/>
    <col min="4601" max="4602" width="10.33203125" customWidth="1"/>
    <col min="4603" max="4603" width="10.109375" customWidth="1"/>
    <col min="4604" max="4604" width="10.44140625" customWidth="1"/>
    <col min="4605" max="4605" width="10.88671875" customWidth="1"/>
    <col min="4606" max="4606" width="10.109375" customWidth="1"/>
    <col min="4607" max="4607" width="11.88671875" customWidth="1"/>
    <col min="4608" max="4608" width="7.109375" customWidth="1"/>
    <col min="4611" max="4611" width="19.44140625" customWidth="1"/>
    <col min="4855" max="4855" width="3.88671875" customWidth="1"/>
    <col min="4856" max="4856" width="15.5546875" customWidth="1"/>
    <col min="4857" max="4858" width="10.33203125" customWidth="1"/>
    <col min="4859" max="4859" width="10.109375" customWidth="1"/>
    <col min="4860" max="4860" width="10.44140625" customWidth="1"/>
    <col min="4861" max="4861" width="10.88671875" customWidth="1"/>
    <col min="4862" max="4862" width="10.109375" customWidth="1"/>
    <col min="4863" max="4863" width="11.88671875" customWidth="1"/>
    <col min="4864" max="4864" width="7.109375" customWidth="1"/>
    <col min="4867" max="4867" width="19.44140625" customWidth="1"/>
    <col min="5111" max="5111" width="3.88671875" customWidth="1"/>
    <col min="5112" max="5112" width="15.5546875" customWidth="1"/>
    <col min="5113" max="5114" width="10.33203125" customWidth="1"/>
    <col min="5115" max="5115" width="10.109375" customWidth="1"/>
    <col min="5116" max="5116" width="10.44140625" customWidth="1"/>
    <col min="5117" max="5117" width="10.88671875" customWidth="1"/>
    <col min="5118" max="5118" width="10.109375" customWidth="1"/>
    <col min="5119" max="5119" width="11.88671875" customWidth="1"/>
    <col min="5120" max="5120" width="7.109375" customWidth="1"/>
    <col min="5123" max="5123" width="19.44140625" customWidth="1"/>
    <col min="5367" max="5367" width="3.88671875" customWidth="1"/>
    <col min="5368" max="5368" width="15.5546875" customWidth="1"/>
    <col min="5369" max="5370" width="10.33203125" customWidth="1"/>
    <col min="5371" max="5371" width="10.109375" customWidth="1"/>
    <col min="5372" max="5372" width="10.44140625" customWidth="1"/>
    <col min="5373" max="5373" width="10.88671875" customWidth="1"/>
    <col min="5374" max="5374" width="10.109375" customWidth="1"/>
    <col min="5375" max="5375" width="11.88671875" customWidth="1"/>
    <col min="5376" max="5376" width="7.109375" customWidth="1"/>
    <col min="5379" max="5379" width="19.44140625" customWidth="1"/>
    <col min="5623" max="5623" width="3.88671875" customWidth="1"/>
    <col min="5624" max="5624" width="15.5546875" customWidth="1"/>
    <col min="5625" max="5626" width="10.33203125" customWidth="1"/>
    <col min="5627" max="5627" width="10.109375" customWidth="1"/>
    <col min="5628" max="5628" width="10.44140625" customWidth="1"/>
    <col min="5629" max="5629" width="10.88671875" customWidth="1"/>
    <col min="5630" max="5630" width="10.109375" customWidth="1"/>
    <col min="5631" max="5631" width="11.88671875" customWidth="1"/>
    <col min="5632" max="5632" width="7.109375" customWidth="1"/>
    <col min="5635" max="5635" width="19.44140625" customWidth="1"/>
    <col min="5879" max="5879" width="3.88671875" customWidth="1"/>
    <col min="5880" max="5880" width="15.5546875" customWidth="1"/>
    <col min="5881" max="5882" width="10.33203125" customWidth="1"/>
    <col min="5883" max="5883" width="10.109375" customWidth="1"/>
    <col min="5884" max="5884" width="10.44140625" customWidth="1"/>
    <col min="5885" max="5885" width="10.88671875" customWidth="1"/>
    <col min="5886" max="5886" width="10.109375" customWidth="1"/>
    <col min="5887" max="5887" width="11.88671875" customWidth="1"/>
    <col min="5888" max="5888" width="7.109375" customWidth="1"/>
    <col min="5891" max="5891" width="19.44140625" customWidth="1"/>
    <col min="6135" max="6135" width="3.88671875" customWidth="1"/>
    <col min="6136" max="6136" width="15.5546875" customWidth="1"/>
    <col min="6137" max="6138" width="10.33203125" customWidth="1"/>
    <col min="6139" max="6139" width="10.109375" customWidth="1"/>
    <col min="6140" max="6140" width="10.44140625" customWidth="1"/>
    <col min="6141" max="6141" width="10.88671875" customWidth="1"/>
    <col min="6142" max="6142" width="10.109375" customWidth="1"/>
    <col min="6143" max="6143" width="11.88671875" customWidth="1"/>
    <col min="6144" max="6144" width="7.109375" customWidth="1"/>
    <col min="6147" max="6147" width="19.44140625" customWidth="1"/>
    <col min="6391" max="6391" width="3.88671875" customWidth="1"/>
    <col min="6392" max="6392" width="15.5546875" customWidth="1"/>
    <col min="6393" max="6394" width="10.33203125" customWidth="1"/>
    <col min="6395" max="6395" width="10.109375" customWidth="1"/>
    <col min="6396" max="6396" width="10.44140625" customWidth="1"/>
    <col min="6397" max="6397" width="10.88671875" customWidth="1"/>
    <col min="6398" max="6398" width="10.109375" customWidth="1"/>
    <col min="6399" max="6399" width="11.88671875" customWidth="1"/>
    <col min="6400" max="6400" width="7.109375" customWidth="1"/>
    <col min="6403" max="6403" width="19.44140625" customWidth="1"/>
    <col min="6647" max="6647" width="3.88671875" customWidth="1"/>
    <col min="6648" max="6648" width="15.5546875" customWidth="1"/>
    <col min="6649" max="6650" width="10.33203125" customWidth="1"/>
    <col min="6651" max="6651" width="10.109375" customWidth="1"/>
    <col min="6652" max="6652" width="10.44140625" customWidth="1"/>
    <col min="6653" max="6653" width="10.88671875" customWidth="1"/>
    <col min="6654" max="6654" width="10.109375" customWidth="1"/>
    <col min="6655" max="6655" width="11.88671875" customWidth="1"/>
    <col min="6656" max="6656" width="7.109375" customWidth="1"/>
    <col min="6659" max="6659" width="19.44140625" customWidth="1"/>
    <col min="6903" max="6903" width="3.88671875" customWidth="1"/>
    <col min="6904" max="6904" width="15.5546875" customWidth="1"/>
    <col min="6905" max="6906" width="10.33203125" customWidth="1"/>
    <col min="6907" max="6907" width="10.109375" customWidth="1"/>
    <col min="6908" max="6908" width="10.44140625" customWidth="1"/>
    <col min="6909" max="6909" width="10.88671875" customWidth="1"/>
    <col min="6910" max="6910" width="10.109375" customWidth="1"/>
    <col min="6911" max="6911" width="11.88671875" customWidth="1"/>
    <col min="6912" max="6912" width="7.109375" customWidth="1"/>
    <col min="6915" max="6915" width="19.44140625" customWidth="1"/>
    <col min="7159" max="7159" width="3.88671875" customWidth="1"/>
    <col min="7160" max="7160" width="15.5546875" customWidth="1"/>
    <col min="7161" max="7162" width="10.33203125" customWidth="1"/>
    <col min="7163" max="7163" width="10.109375" customWidth="1"/>
    <col min="7164" max="7164" width="10.44140625" customWidth="1"/>
    <col min="7165" max="7165" width="10.88671875" customWidth="1"/>
    <col min="7166" max="7166" width="10.109375" customWidth="1"/>
    <col min="7167" max="7167" width="11.88671875" customWidth="1"/>
    <col min="7168" max="7168" width="7.109375" customWidth="1"/>
    <col min="7171" max="7171" width="19.44140625" customWidth="1"/>
    <col min="7415" max="7415" width="3.88671875" customWidth="1"/>
    <col min="7416" max="7416" width="15.5546875" customWidth="1"/>
    <col min="7417" max="7418" width="10.33203125" customWidth="1"/>
    <col min="7419" max="7419" width="10.109375" customWidth="1"/>
    <col min="7420" max="7420" width="10.44140625" customWidth="1"/>
    <col min="7421" max="7421" width="10.88671875" customWidth="1"/>
    <col min="7422" max="7422" width="10.109375" customWidth="1"/>
    <col min="7423" max="7423" width="11.88671875" customWidth="1"/>
    <col min="7424" max="7424" width="7.109375" customWidth="1"/>
    <col min="7427" max="7427" width="19.44140625" customWidth="1"/>
    <col min="7671" max="7671" width="3.88671875" customWidth="1"/>
    <col min="7672" max="7672" width="15.5546875" customWidth="1"/>
    <col min="7673" max="7674" width="10.33203125" customWidth="1"/>
    <col min="7675" max="7675" width="10.109375" customWidth="1"/>
    <col min="7676" max="7676" width="10.44140625" customWidth="1"/>
    <col min="7677" max="7677" width="10.88671875" customWidth="1"/>
    <col min="7678" max="7678" width="10.109375" customWidth="1"/>
    <col min="7679" max="7679" width="11.88671875" customWidth="1"/>
    <col min="7680" max="7680" width="7.109375" customWidth="1"/>
    <col min="7683" max="7683" width="19.44140625" customWidth="1"/>
    <col min="7927" max="7927" width="3.88671875" customWidth="1"/>
    <col min="7928" max="7928" width="15.5546875" customWidth="1"/>
    <col min="7929" max="7930" width="10.33203125" customWidth="1"/>
    <col min="7931" max="7931" width="10.109375" customWidth="1"/>
    <col min="7932" max="7932" width="10.44140625" customWidth="1"/>
    <col min="7933" max="7933" width="10.88671875" customWidth="1"/>
    <col min="7934" max="7934" width="10.109375" customWidth="1"/>
    <col min="7935" max="7935" width="11.88671875" customWidth="1"/>
    <col min="7936" max="7936" width="7.109375" customWidth="1"/>
    <col min="7939" max="7939" width="19.44140625" customWidth="1"/>
    <col min="8183" max="8183" width="3.88671875" customWidth="1"/>
    <col min="8184" max="8184" width="15.5546875" customWidth="1"/>
    <col min="8185" max="8186" width="10.33203125" customWidth="1"/>
    <col min="8187" max="8187" width="10.109375" customWidth="1"/>
    <col min="8188" max="8188" width="10.44140625" customWidth="1"/>
    <col min="8189" max="8189" width="10.88671875" customWidth="1"/>
    <col min="8190" max="8190" width="10.109375" customWidth="1"/>
    <col min="8191" max="8191" width="11.88671875" customWidth="1"/>
    <col min="8192" max="8192" width="7.109375" customWidth="1"/>
    <col min="8195" max="8195" width="19.44140625" customWidth="1"/>
    <col min="8439" max="8439" width="3.88671875" customWidth="1"/>
    <col min="8440" max="8440" width="15.5546875" customWidth="1"/>
    <col min="8441" max="8442" width="10.33203125" customWidth="1"/>
    <col min="8443" max="8443" width="10.109375" customWidth="1"/>
    <col min="8444" max="8444" width="10.44140625" customWidth="1"/>
    <col min="8445" max="8445" width="10.88671875" customWidth="1"/>
    <col min="8446" max="8446" width="10.109375" customWidth="1"/>
    <col min="8447" max="8447" width="11.88671875" customWidth="1"/>
    <col min="8448" max="8448" width="7.109375" customWidth="1"/>
    <col min="8451" max="8451" width="19.44140625" customWidth="1"/>
    <col min="8695" max="8695" width="3.88671875" customWidth="1"/>
    <col min="8696" max="8696" width="15.5546875" customWidth="1"/>
    <col min="8697" max="8698" width="10.33203125" customWidth="1"/>
    <col min="8699" max="8699" width="10.109375" customWidth="1"/>
    <col min="8700" max="8700" width="10.44140625" customWidth="1"/>
    <col min="8701" max="8701" width="10.88671875" customWidth="1"/>
    <col min="8702" max="8702" width="10.109375" customWidth="1"/>
    <col min="8703" max="8703" width="11.88671875" customWidth="1"/>
    <col min="8704" max="8704" width="7.109375" customWidth="1"/>
    <col min="8707" max="8707" width="19.44140625" customWidth="1"/>
    <col min="8951" max="8951" width="3.88671875" customWidth="1"/>
    <col min="8952" max="8952" width="15.5546875" customWidth="1"/>
    <col min="8953" max="8954" width="10.33203125" customWidth="1"/>
    <col min="8955" max="8955" width="10.109375" customWidth="1"/>
    <col min="8956" max="8956" width="10.44140625" customWidth="1"/>
    <col min="8957" max="8957" width="10.88671875" customWidth="1"/>
    <col min="8958" max="8958" width="10.109375" customWidth="1"/>
    <col min="8959" max="8959" width="11.88671875" customWidth="1"/>
    <col min="8960" max="8960" width="7.109375" customWidth="1"/>
    <col min="8963" max="8963" width="19.44140625" customWidth="1"/>
    <col min="9207" max="9207" width="3.88671875" customWidth="1"/>
    <col min="9208" max="9208" width="15.5546875" customWidth="1"/>
    <col min="9209" max="9210" width="10.33203125" customWidth="1"/>
    <col min="9211" max="9211" width="10.109375" customWidth="1"/>
    <col min="9212" max="9212" width="10.44140625" customWidth="1"/>
    <col min="9213" max="9213" width="10.88671875" customWidth="1"/>
    <col min="9214" max="9214" width="10.109375" customWidth="1"/>
    <col min="9215" max="9215" width="11.88671875" customWidth="1"/>
    <col min="9216" max="9216" width="7.109375" customWidth="1"/>
    <col min="9219" max="9219" width="19.44140625" customWidth="1"/>
    <col min="9463" max="9463" width="3.88671875" customWidth="1"/>
    <col min="9464" max="9464" width="15.5546875" customWidth="1"/>
    <col min="9465" max="9466" width="10.33203125" customWidth="1"/>
    <col min="9467" max="9467" width="10.109375" customWidth="1"/>
    <col min="9468" max="9468" width="10.44140625" customWidth="1"/>
    <col min="9469" max="9469" width="10.88671875" customWidth="1"/>
    <col min="9470" max="9470" width="10.109375" customWidth="1"/>
    <col min="9471" max="9471" width="11.88671875" customWidth="1"/>
    <col min="9472" max="9472" width="7.109375" customWidth="1"/>
    <col min="9475" max="9475" width="19.44140625" customWidth="1"/>
    <col min="9719" max="9719" width="3.88671875" customWidth="1"/>
    <col min="9720" max="9720" width="15.5546875" customWidth="1"/>
    <col min="9721" max="9722" width="10.33203125" customWidth="1"/>
    <col min="9723" max="9723" width="10.109375" customWidth="1"/>
    <col min="9724" max="9724" width="10.44140625" customWidth="1"/>
    <col min="9725" max="9725" width="10.88671875" customWidth="1"/>
    <col min="9726" max="9726" width="10.109375" customWidth="1"/>
    <col min="9727" max="9727" width="11.88671875" customWidth="1"/>
    <col min="9728" max="9728" width="7.109375" customWidth="1"/>
    <col min="9731" max="9731" width="19.44140625" customWidth="1"/>
    <col min="9975" max="9975" width="3.88671875" customWidth="1"/>
    <col min="9976" max="9976" width="15.5546875" customWidth="1"/>
    <col min="9977" max="9978" width="10.33203125" customWidth="1"/>
    <col min="9979" max="9979" width="10.109375" customWidth="1"/>
    <col min="9980" max="9980" width="10.44140625" customWidth="1"/>
    <col min="9981" max="9981" width="10.88671875" customWidth="1"/>
    <col min="9982" max="9982" width="10.109375" customWidth="1"/>
    <col min="9983" max="9983" width="11.88671875" customWidth="1"/>
    <col min="9984" max="9984" width="7.109375" customWidth="1"/>
    <col min="9987" max="9987" width="19.44140625" customWidth="1"/>
    <col min="10231" max="10231" width="3.88671875" customWidth="1"/>
    <col min="10232" max="10232" width="15.5546875" customWidth="1"/>
    <col min="10233" max="10234" width="10.33203125" customWidth="1"/>
    <col min="10235" max="10235" width="10.109375" customWidth="1"/>
    <col min="10236" max="10236" width="10.44140625" customWidth="1"/>
    <col min="10237" max="10237" width="10.88671875" customWidth="1"/>
    <col min="10238" max="10238" width="10.109375" customWidth="1"/>
    <col min="10239" max="10239" width="11.88671875" customWidth="1"/>
    <col min="10240" max="10240" width="7.109375" customWidth="1"/>
    <col min="10243" max="10243" width="19.44140625" customWidth="1"/>
    <col min="10487" max="10487" width="3.88671875" customWidth="1"/>
    <col min="10488" max="10488" width="15.5546875" customWidth="1"/>
    <col min="10489" max="10490" width="10.33203125" customWidth="1"/>
    <col min="10491" max="10491" width="10.109375" customWidth="1"/>
    <col min="10492" max="10492" width="10.44140625" customWidth="1"/>
    <col min="10493" max="10493" width="10.88671875" customWidth="1"/>
    <col min="10494" max="10494" width="10.109375" customWidth="1"/>
    <col min="10495" max="10495" width="11.88671875" customWidth="1"/>
    <col min="10496" max="10496" width="7.109375" customWidth="1"/>
    <col min="10499" max="10499" width="19.44140625" customWidth="1"/>
    <col min="10743" max="10743" width="3.88671875" customWidth="1"/>
    <col min="10744" max="10744" width="15.5546875" customWidth="1"/>
    <col min="10745" max="10746" width="10.33203125" customWidth="1"/>
    <col min="10747" max="10747" width="10.109375" customWidth="1"/>
    <col min="10748" max="10748" width="10.44140625" customWidth="1"/>
    <col min="10749" max="10749" width="10.88671875" customWidth="1"/>
    <col min="10750" max="10750" width="10.109375" customWidth="1"/>
    <col min="10751" max="10751" width="11.88671875" customWidth="1"/>
    <col min="10752" max="10752" width="7.109375" customWidth="1"/>
    <col min="10755" max="10755" width="19.44140625" customWidth="1"/>
    <col min="10999" max="10999" width="3.88671875" customWidth="1"/>
    <col min="11000" max="11000" width="15.5546875" customWidth="1"/>
    <col min="11001" max="11002" width="10.33203125" customWidth="1"/>
    <col min="11003" max="11003" width="10.109375" customWidth="1"/>
    <col min="11004" max="11004" width="10.44140625" customWidth="1"/>
    <col min="11005" max="11005" width="10.88671875" customWidth="1"/>
    <col min="11006" max="11006" width="10.109375" customWidth="1"/>
    <col min="11007" max="11007" width="11.88671875" customWidth="1"/>
    <col min="11008" max="11008" width="7.109375" customWidth="1"/>
    <col min="11011" max="11011" width="19.44140625" customWidth="1"/>
    <col min="11255" max="11255" width="3.88671875" customWidth="1"/>
    <col min="11256" max="11256" width="15.5546875" customWidth="1"/>
    <col min="11257" max="11258" width="10.33203125" customWidth="1"/>
    <col min="11259" max="11259" width="10.109375" customWidth="1"/>
    <col min="11260" max="11260" width="10.44140625" customWidth="1"/>
    <col min="11261" max="11261" width="10.88671875" customWidth="1"/>
    <col min="11262" max="11262" width="10.109375" customWidth="1"/>
    <col min="11263" max="11263" width="11.88671875" customWidth="1"/>
    <col min="11264" max="11264" width="7.109375" customWidth="1"/>
    <col min="11267" max="11267" width="19.44140625" customWidth="1"/>
    <col min="11511" max="11511" width="3.88671875" customWidth="1"/>
    <col min="11512" max="11512" width="15.5546875" customWidth="1"/>
    <col min="11513" max="11514" width="10.33203125" customWidth="1"/>
    <col min="11515" max="11515" width="10.109375" customWidth="1"/>
    <col min="11516" max="11516" width="10.44140625" customWidth="1"/>
    <col min="11517" max="11517" width="10.88671875" customWidth="1"/>
    <col min="11518" max="11518" width="10.109375" customWidth="1"/>
    <col min="11519" max="11519" width="11.88671875" customWidth="1"/>
    <col min="11520" max="11520" width="7.109375" customWidth="1"/>
    <col min="11523" max="11523" width="19.44140625" customWidth="1"/>
    <col min="11767" max="11767" width="3.88671875" customWidth="1"/>
    <col min="11768" max="11768" width="15.5546875" customWidth="1"/>
    <col min="11769" max="11770" width="10.33203125" customWidth="1"/>
    <col min="11771" max="11771" width="10.109375" customWidth="1"/>
    <col min="11772" max="11772" width="10.44140625" customWidth="1"/>
    <col min="11773" max="11773" width="10.88671875" customWidth="1"/>
    <col min="11774" max="11774" width="10.109375" customWidth="1"/>
    <col min="11775" max="11775" width="11.88671875" customWidth="1"/>
    <col min="11776" max="11776" width="7.109375" customWidth="1"/>
    <col min="11779" max="11779" width="19.44140625" customWidth="1"/>
    <col min="12023" max="12023" width="3.88671875" customWidth="1"/>
    <col min="12024" max="12024" width="15.5546875" customWidth="1"/>
    <col min="12025" max="12026" width="10.33203125" customWidth="1"/>
    <col min="12027" max="12027" width="10.109375" customWidth="1"/>
    <col min="12028" max="12028" width="10.44140625" customWidth="1"/>
    <col min="12029" max="12029" width="10.88671875" customWidth="1"/>
    <col min="12030" max="12030" width="10.109375" customWidth="1"/>
    <col min="12031" max="12031" width="11.88671875" customWidth="1"/>
    <col min="12032" max="12032" width="7.109375" customWidth="1"/>
    <col min="12035" max="12035" width="19.44140625" customWidth="1"/>
    <col min="12279" max="12279" width="3.88671875" customWidth="1"/>
    <col min="12280" max="12280" width="15.5546875" customWidth="1"/>
    <col min="12281" max="12282" width="10.33203125" customWidth="1"/>
    <col min="12283" max="12283" width="10.109375" customWidth="1"/>
    <col min="12284" max="12284" width="10.44140625" customWidth="1"/>
    <col min="12285" max="12285" width="10.88671875" customWidth="1"/>
    <col min="12286" max="12286" width="10.109375" customWidth="1"/>
    <col min="12287" max="12287" width="11.88671875" customWidth="1"/>
    <col min="12288" max="12288" width="7.109375" customWidth="1"/>
    <col min="12291" max="12291" width="19.44140625" customWidth="1"/>
    <col min="12535" max="12535" width="3.88671875" customWidth="1"/>
    <col min="12536" max="12536" width="15.5546875" customWidth="1"/>
    <col min="12537" max="12538" width="10.33203125" customWidth="1"/>
    <col min="12539" max="12539" width="10.109375" customWidth="1"/>
    <col min="12540" max="12540" width="10.44140625" customWidth="1"/>
    <col min="12541" max="12541" width="10.88671875" customWidth="1"/>
    <col min="12542" max="12542" width="10.109375" customWidth="1"/>
    <col min="12543" max="12543" width="11.88671875" customWidth="1"/>
    <col min="12544" max="12544" width="7.109375" customWidth="1"/>
    <col min="12547" max="12547" width="19.44140625" customWidth="1"/>
    <col min="12791" max="12791" width="3.88671875" customWidth="1"/>
    <col min="12792" max="12792" width="15.5546875" customWidth="1"/>
    <col min="12793" max="12794" width="10.33203125" customWidth="1"/>
    <col min="12795" max="12795" width="10.109375" customWidth="1"/>
    <col min="12796" max="12796" width="10.44140625" customWidth="1"/>
    <col min="12797" max="12797" width="10.88671875" customWidth="1"/>
    <col min="12798" max="12798" width="10.109375" customWidth="1"/>
    <col min="12799" max="12799" width="11.88671875" customWidth="1"/>
    <col min="12800" max="12800" width="7.109375" customWidth="1"/>
    <col min="12803" max="12803" width="19.44140625" customWidth="1"/>
    <col min="13047" max="13047" width="3.88671875" customWidth="1"/>
    <col min="13048" max="13048" width="15.5546875" customWidth="1"/>
    <col min="13049" max="13050" width="10.33203125" customWidth="1"/>
    <col min="13051" max="13051" width="10.109375" customWidth="1"/>
    <col min="13052" max="13052" width="10.44140625" customWidth="1"/>
    <col min="13053" max="13053" width="10.88671875" customWidth="1"/>
    <col min="13054" max="13054" width="10.109375" customWidth="1"/>
    <col min="13055" max="13055" width="11.88671875" customWidth="1"/>
    <col min="13056" max="13056" width="7.109375" customWidth="1"/>
    <col min="13059" max="13059" width="19.44140625" customWidth="1"/>
    <col min="13303" max="13303" width="3.88671875" customWidth="1"/>
    <col min="13304" max="13304" width="15.5546875" customWidth="1"/>
    <col min="13305" max="13306" width="10.33203125" customWidth="1"/>
    <col min="13307" max="13307" width="10.109375" customWidth="1"/>
    <col min="13308" max="13308" width="10.44140625" customWidth="1"/>
    <col min="13309" max="13309" width="10.88671875" customWidth="1"/>
    <col min="13310" max="13310" width="10.109375" customWidth="1"/>
    <col min="13311" max="13311" width="11.88671875" customWidth="1"/>
    <col min="13312" max="13312" width="7.109375" customWidth="1"/>
    <col min="13315" max="13315" width="19.44140625" customWidth="1"/>
    <col min="13559" max="13559" width="3.88671875" customWidth="1"/>
    <col min="13560" max="13560" width="15.5546875" customWidth="1"/>
    <col min="13561" max="13562" width="10.33203125" customWidth="1"/>
    <col min="13563" max="13563" width="10.109375" customWidth="1"/>
    <col min="13564" max="13564" width="10.44140625" customWidth="1"/>
    <col min="13565" max="13565" width="10.88671875" customWidth="1"/>
    <col min="13566" max="13566" width="10.109375" customWidth="1"/>
    <col min="13567" max="13567" width="11.88671875" customWidth="1"/>
    <col min="13568" max="13568" width="7.109375" customWidth="1"/>
    <col min="13571" max="13571" width="19.44140625" customWidth="1"/>
    <col min="13815" max="13815" width="3.88671875" customWidth="1"/>
    <col min="13816" max="13816" width="15.5546875" customWidth="1"/>
    <col min="13817" max="13818" width="10.33203125" customWidth="1"/>
    <col min="13819" max="13819" width="10.109375" customWidth="1"/>
    <col min="13820" max="13820" width="10.44140625" customWidth="1"/>
    <col min="13821" max="13821" width="10.88671875" customWidth="1"/>
    <col min="13822" max="13822" width="10.109375" customWidth="1"/>
    <col min="13823" max="13823" width="11.88671875" customWidth="1"/>
    <col min="13824" max="13824" width="7.109375" customWidth="1"/>
    <col min="13827" max="13827" width="19.44140625" customWidth="1"/>
    <col min="14071" max="14071" width="3.88671875" customWidth="1"/>
    <col min="14072" max="14072" width="15.5546875" customWidth="1"/>
    <col min="14073" max="14074" width="10.33203125" customWidth="1"/>
    <col min="14075" max="14075" width="10.109375" customWidth="1"/>
    <col min="14076" max="14076" width="10.44140625" customWidth="1"/>
    <col min="14077" max="14077" width="10.88671875" customWidth="1"/>
    <col min="14078" max="14078" width="10.109375" customWidth="1"/>
    <col min="14079" max="14079" width="11.88671875" customWidth="1"/>
    <col min="14080" max="14080" width="7.109375" customWidth="1"/>
    <col min="14083" max="14083" width="19.44140625" customWidth="1"/>
    <col min="14327" max="14327" width="3.88671875" customWidth="1"/>
    <col min="14328" max="14328" width="15.5546875" customWidth="1"/>
    <col min="14329" max="14330" width="10.33203125" customWidth="1"/>
    <col min="14331" max="14331" width="10.109375" customWidth="1"/>
    <col min="14332" max="14332" width="10.44140625" customWidth="1"/>
    <col min="14333" max="14333" width="10.88671875" customWidth="1"/>
    <col min="14334" max="14334" width="10.109375" customWidth="1"/>
    <col min="14335" max="14335" width="11.88671875" customWidth="1"/>
    <col min="14336" max="14336" width="7.109375" customWidth="1"/>
    <col min="14339" max="14339" width="19.44140625" customWidth="1"/>
    <col min="14583" max="14583" width="3.88671875" customWidth="1"/>
    <col min="14584" max="14584" width="15.5546875" customWidth="1"/>
    <col min="14585" max="14586" width="10.33203125" customWidth="1"/>
    <col min="14587" max="14587" width="10.109375" customWidth="1"/>
    <col min="14588" max="14588" width="10.44140625" customWidth="1"/>
    <col min="14589" max="14589" width="10.88671875" customWidth="1"/>
    <col min="14590" max="14590" width="10.109375" customWidth="1"/>
    <col min="14591" max="14591" width="11.88671875" customWidth="1"/>
    <col min="14592" max="14592" width="7.109375" customWidth="1"/>
    <col min="14595" max="14595" width="19.44140625" customWidth="1"/>
    <col min="14839" max="14839" width="3.88671875" customWidth="1"/>
    <col min="14840" max="14840" width="15.5546875" customWidth="1"/>
    <col min="14841" max="14842" width="10.33203125" customWidth="1"/>
    <col min="14843" max="14843" width="10.109375" customWidth="1"/>
    <col min="14844" max="14844" width="10.44140625" customWidth="1"/>
    <col min="14845" max="14845" width="10.88671875" customWidth="1"/>
    <col min="14846" max="14846" width="10.109375" customWidth="1"/>
    <col min="14847" max="14847" width="11.88671875" customWidth="1"/>
    <col min="14848" max="14848" width="7.109375" customWidth="1"/>
    <col min="14851" max="14851" width="19.44140625" customWidth="1"/>
    <col min="15095" max="15095" width="3.88671875" customWidth="1"/>
    <col min="15096" max="15096" width="15.5546875" customWidth="1"/>
    <col min="15097" max="15098" width="10.33203125" customWidth="1"/>
    <col min="15099" max="15099" width="10.109375" customWidth="1"/>
    <col min="15100" max="15100" width="10.44140625" customWidth="1"/>
    <col min="15101" max="15101" width="10.88671875" customWidth="1"/>
    <col min="15102" max="15102" width="10.109375" customWidth="1"/>
    <col min="15103" max="15103" width="11.88671875" customWidth="1"/>
    <col min="15104" max="15104" width="7.109375" customWidth="1"/>
    <col min="15107" max="15107" width="19.44140625" customWidth="1"/>
    <col min="15351" max="15351" width="3.88671875" customWidth="1"/>
    <col min="15352" max="15352" width="15.5546875" customWidth="1"/>
    <col min="15353" max="15354" width="10.33203125" customWidth="1"/>
    <col min="15355" max="15355" width="10.109375" customWidth="1"/>
    <col min="15356" max="15356" width="10.44140625" customWidth="1"/>
    <col min="15357" max="15357" width="10.88671875" customWidth="1"/>
    <col min="15358" max="15358" width="10.109375" customWidth="1"/>
    <col min="15359" max="15359" width="11.88671875" customWidth="1"/>
    <col min="15360" max="15360" width="7.109375" customWidth="1"/>
    <col min="15363" max="15363" width="19.44140625" customWidth="1"/>
    <col min="15607" max="15607" width="3.88671875" customWidth="1"/>
    <col min="15608" max="15608" width="15.5546875" customWidth="1"/>
    <col min="15609" max="15610" width="10.33203125" customWidth="1"/>
    <col min="15611" max="15611" width="10.109375" customWidth="1"/>
    <col min="15612" max="15612" width="10.44140625" customWidth="1"/>
    <col min="15613" max="15613" width="10.88671875" customWidth="1"/>
    <col min="15614" max="15614" width="10.109375" customWidth="1"/>
    <col min="15615" max="15615" width="11.88671875" customWidth="1"/>
    <col min="15616" max="15616" width="7.109375" customWidth="1"/>
    <col min="15619" max="15619" width="19.44140625" customWidth="1"/>
    <col min="15863" max="15863" width="3.88671875" customWidth="1"/>
    <col min="15864" max="15864" width="15.5546875" customWidth="1"/>
    <col min="15865" max="15866" width="10.33203125" customWidth="1"/>
    <col min="15867" max="15867" width="10.109375" customWidth="1"/>
    <col min="15868" max="15868" width="10.44140625" customWidth="1"/>
    <col min="15869" max="15869" width="10.88671875" customWidth="1"/>
    <col min="15870" max="15870" width="10.109375" customWidth="1"/>
    <col min="15871" max="15871" width="11.88671875" customWidth="1"/>
    <col min="15872" max="15872" width="7.109375" customWidth="1"/>
    <col min="15875" max="15875" width="19.44140625" customWidth="1"/>
    <col min="16119" max="16119" width="3.88671875" customWidth="1"/>
    <col min="16120" max="16120" width="15.5546875" customWidth="1"/>
    <col min="16121" max="16122" width="10.33203125" customWidth="1"/>
    <col min="16123" max="16123" width="10.109375" customWidth="1"/>
    <col min="16124" max="16124" width="10.44140625" customWidth="1"/>
    <col min="16125" max="16125" width="10.88671875" customWidth="1"/>
    <col min="16126" max="16126" width="10.109375" customWidth="1"/>
    <col min="16127" max="16127" width="11.88671875" customWidth="1"/>
    <col min="16128" max="16128" width="7.109375" customWidth="1"/>
    <col min="16131" max="16131" width="19.44140625" customWidth="1"/>
  </cols>
  <sheetData>
    <row r="2" spans="1:14" ht="15" thickBot="1"/>
    <row r="3" spans="1:14" s="209" customFormat="1" ht="22.5" customHeight="1">
      <c r="A3" s="297" t="s">
        <v>736</v>
      </c>
      <c r="B3" s="298"/>
      <c r="C3" s="298"/>
      <c r="D3" s="298"/>
      <c r="E3" s="298"/>
      <c r="F3" s="298"/>
      <c r="G3" s="298"/>
      <c r="H3" s="298"/>
      <c r="I3" s="298"/>
      <c r="J3" s="299"/>
    </row>
    <row r="4" spans="1:14" s="209" customFormat="1" ht="22.5" customHeight="1">
      <c r="A4" s="300" t="s">
        <v>784</v>
      </c>
      <c r="B4" s="301"/>
      <c r="C4" s="301"/>
      <c r="D4" s="301"/>
      <c r="E4" s="301"/>
      <c r="F4" s="301"/>
      <c r="G4" s="301"/>
      <c r="H4" s="301"/>
      <c r="I4" s="301"/>
      <c r="J4" s="302"/>
      <c r="K4" s="211"/>
    </row>
    <row r="5" spans="1:14" s="209" customFormat="1" ht="22.5" customHeight="1" thickBot="1">
      <c r="A5" s="332" t="s">
        <v>250</v>
      </c>
      <c r="B5" s="333"/>
      <c r="C5" s="333"/>
      <c r="D5" s="333"/>
      <c r="E5" s="333"/>
      <c r="F5" s="333"/>
      <c r="G5" s="333"/>
      <c r="H5" s="333"/>
      <c r="I5" s="333"/>
      <c r="J5" s="334"/>
      <c r="K5" s="211"/>
    </row>
    <row r="6" spans="1:14" s="209" customFormat="1" ht="43.5" customHeight="1">
      <c r="A6" s="218"/>
      <c r="B6" s="219" t="s">
        <v>737</v>
      </c>
      <c r="C6" s="220" t="s">
        <v>738</v>
      </c>
      <c r="D6" s="220" t="s">
        <v>546</v>
      </c>
      <c r="E6" s="220" t="s">
        <v>474</v>
      </c>
      <c r="F6" s="220" t="s">
        <v>547</v>
      </c>
      <c r="G6" s="220" t="s">
        <v>548</v>
      </c>
      <c r="H6" s="221" t="s">
        <v>739</v>
      </c>
      <c r="I6" s="228" t="s">
        <v>740</v>
      </c>
      <c r="J6" s="306" t="s">
        <v>1</v>
      </c>
    </row>
    <row r="7" spans="1:14" s="209" customFormat="1" ht="43.5" customHeight="1" thickBot="1">
      <c r="A7" s="222"/>
      <c r="B7" s="223" t="s">
        <v>251</v>
      </c>
      <c r="C7" s="224" t="s">
        <v>252</v>
      </c>
      <c r="D7" s="224" t="s">
        <v>253</v>
      </c>
      <c r="E7" s="224" t="s">
        <v>298</v>
      </c>
      <c r="F7" s="224" t="s">
        <v>254</v>
      </c>
      <c r="G7" s="224" t="s">
        <v>255</v>
      </c>
      <c r="H7" s="225" t="s">
        <v>256</v>
      </c>
      <c r="I7" s="247" t="s">
        <v>265</v>
      </c>
      <c r="J7" s="307"/>
    </row>
    <row r="8" spans="1:14" s="209" customFormat="1" ht="42" customHeight="1">
      <c r="A8" s="308">
        <v>10</v>
      </c>
      <c r="B8" s="210" t="s">
        <v>524</v>
      </c>
      <c r="C8" s="310">
        <f>'2022 අයවැය'!D17</f>
        <v>2231032.98</v>
      </c>
      <c r="D8" s="310">
        <f>'2022 අයවැය'!D89</f>
        <v>579068.5</v>
      </c>
      <c r="E8" s="310">
        <v>0</v>
      </c>
      <c r="F8" s="310">
        <v>0</v>
      </c>
      <c r="G8" s="310"/>
      <c r="H8" s="312">
        <f>'2022 අයවැය'!D287</f>
        <v>0</v>
      </c>
      <c r="I8" s="314">
        <f>SUM(C8:H9)</f>
        <v>2810101.48</v>
      </c>
      <c r="J8" s="316">
        <f>SUM(I8/I22)</f>
        <v>9.4315917663801221E-2</v>
      </c>
      <c r="L8" s="209">
        <f>I8/I22*100</f>
        <v>9.431591766380123</v>
      </c>
    </row>
    <row r="9" spans="1:14" s="209" customFormat="1" ht="42" customHeight="1" thickBot="1">
      <c r="A9" s="309"/>
      <c r="B9" s="212" t="s">
        <v>258</v>
      </c>
      <c r="C9" s="311"/>
      <c r="D9" s="311"/>
      <c r="E9" s="311"/>
      <c r="F9" s="311"/>
      <c r="G9" s="311"/>
      <c r="H9" s="313"/>
      <c r="I9" s="315"/>
      <c r="J9" s="317"/>
    </row>
    <row r="10" spans="1:14" s="209" customFormat="1" ht="42" customHeight="1">
      <c r="A10" s="308">
        <v>20</v>
      </c>
      <c r="B10" s="210" t="s">
        <v>741</v>
      </c>
      <c r="C10" s="310">
        <v>0</v>
      </c>
      <c r="D10" s="310">
        <v>0</v>
      </c>
      <c r="E10" s="310">
        <f>'2022 අයවැය'!D157</f>
        <v>1970340</v>
      </c>
      <c r="F10" s="310">
        <v>0</v>
      </c>
      <c r="G10" s="310">
        <f>'2022 අයවැය'!D251</f>
        <v>4345500</v>
      </c>
      <c r="H10" s="312">
        <v>0</v>
      </c>
      <c r="I10" s="314">
        <f>SUM(C10:H11)</f>
        <v>6315840</v>
      </c>
      <c r="J10" s="316">
        <f>SUM(I10/I22)</f>
        <v>0.21197962054300698</v>
      </c>
      <c r="L10" s="213">
        <f>I10/I22*100</f>
        <v>21.197962054300699</v>
      </c>
      <c r="N10" s="209" t="s">
        <v>509</v>
      </c>
    </row>
    <row r="11" spans="1:14" s="209" customFormat="1" ht="42" customHeight="1" thickBot="1">
      <c r="A11" s="309"/>
      <c r="B11" s="212" t="s">
        <v>259</v>
      </c>
      <c r="C11" s="311"/>
      <c r="D11" s="311"/>
      <c r="E11" s="311"/>
      <c r="F11" s="311"/>
      <c r="G11" s="311"/>
      <c r="H11" s="313"/>
      <c r="I11" s="315"/>
      <c r="J11" s="317"/>
    </row>
    <row r="12" spans="1:14" s="209" customFormat="1" ht="42" customHeight="1">
      <c r="A12" s="308">
        <v>30</v>
      </c>
      <c r="B12" s="210" t="s">
        <v>529</v>
      </c>
      <c r="C12" s="318">
        <f>'2022 අයවැය'!D24</f>
        <v>35</v>
      </c>
      <c r="D12" s="318">
        <f>'2022 අයවැය'!D104</f>
        <v>994457.52</v>
      </c>
      <c r="E12" s="318">
        <v>0</v>
      </c>
      <c r="F12" s="318">
        <v>0</v>
      </c>
      <c r="G12" s="318">
        <v>0</v>
      </c>
      <c r="H12" s="320">
        <v>0</v>
      </c>
      <c r="I12" s="314">
        <f>SUM(C12:H13)</f>
        <v>994492.52</v>
      </c>
      <c r="J12" s="322">
        <f>SUM(I12/I22)</f>
        <v>3.3378322918639292E-2</v>
      </c>
    </row>
    <row r="13" spans="1:14" s="209" customFormat="1" ht="49.5" customHeight="1" thickBot="1">
      <c r="A13" s="309"/>
      <c r="B13" s="214" t="s">
        <v>260</v>
      </c>
      <c r="C13" s="319"/>
      <c r="D13" s="319"/>
      <c r="E13" s="319"/>
      <c r="F13" s="319"/>
      <c r="G13" s="319"/>
      <c r="H13" s="321"/>
      <c r="I13" s="315"/>
      <c r="J13" s="323"/>
      <c r="L13" s="209">
        <f>I12/I22*100</f>
        <v>3.3378322918639292</v>
      </c>
    </row>
    <row r="14" spans="1:14" s="209" customFormat="1" ht="42" customHeight="1">
      <c r="A14" s="308">
        <v>40</v>
      </c>
      <c r="B14" s="210" t="s">
        <v>532</v>
      </c>
      <c r="C14" s="318">
        <f>'2022 අයවැය'!D35</f>
        <v>238000</v>
      </c>
      <c r="D14" s="318">
        <f>'2022 අයවැය'!D117</f>
        <v>225581.03999999998</v>
      </c>
      <c r="E14" s="318">
        <f>'2022 අයවැය'!D176</f>
        <v>1274246</v>
      </c>
      <c r="F14" s="318">
        <f>'2022 අයවැය'!D216</f>
        <v>178450</v>
      </c>
      <c r="G14" s="318">
        <f>'2022 අයවැය'!D258</f>
        <v>0</v>
      </c>
      <c r="H14" s="320">
        <f>'2022 අයවැය'!D295</f>
        <v>1380</v>
      </c>
      <c r="I14" s="314">
        <f>SUM(C14:H15)</f>
        <v>1917657.04</v>
      </c>
      <c r="J14" s="322">
        <f>SUM(I14/I22)</f>
        <v>6.4362651946665198E-2</v>
      </c>
    </row>
    <row r="15" spans="1:14" s="209" customFormat="1" ht="42" customHeight="1" thickBot="1">
      <c r="A15" s="309"/>
      <c r="B15" s="214" t="s">
        <v>261</v>
      </c>
      <c r="C15" s="319"/>
      <c r="D15" s="319"/>
      <c r="E15" s="319"/>
      <c r="F15" s="319"/>
      <c r="G15" s="319"/>
      <c r="H15" s="321"/>
      <c r="I15" s="315"/>
      <c r="J15" s="323"/>
      <c r="L15" s="209">
        <f>I14/I22*100</f>
        <v>6.4362651946665199</v>
      </c>
    </row>
    <row r="16" spans="1:14" s="209" customFormat="1" ht="42" customHeight="1">
      <c r="A16" s="308">
        <v>50</v>
      </c>
      <c r="B16" s="210" t="s">
        <v>579</v>
      </c>
      <c r="C16" s="318">
        <f>'2022 අයවැය'!D44</f>
        <v>293460.90000000002</v>
      </c>
      <c r="D16" s="318">
        <f>'2022 අයවැය'!D122</f>
        <v>0</v>
      </c>
      <c r="E16" s="318"/>
      <c r="F16" s="318">
        <f>'2022 අයවැය'!D221</f>
        <v>0</v>
      </c>
      <c r="G16" s="318">
        <f>'2022 අයවැය'!D267</f>
        <v>2737.5</v>
      </c>
      <c r="H16" s="320">
        <f>'2022 අයවැය'!D302</f>
        <v>0</v>
      </c>
      <c r="I16" s="314">
        <f>SUM(C16:H17)</f>
        <v>296198.40000000002</v>
      </c>
      <c r="J16" s="322">
        <f>SUM(I16/I22)</f>
        <v>9.9413576717342113E-3</v>
      </c>
    </row>
    <row r="17" spans="1:12" s="209" customFormat="1" ht="42" customHeight="1" thickBot="1">
      <c r="A17" s="309"/>
      <c r="B17" s="214" t="s">
        <v>262</v>
      </c>
      <c r="C17" s="319"/>
      <c r="D17" s="319"/>
      <c r="E17" s="319"/>
      <c r="F17" s="319"/>
      <c r="G17" s="319"/>
      <c r="H17" s="321"/>
      <c r="I17" s="315"/>
      <c r="J17" s="323"/>
      <c r="L17" s="209">
        <f>I16/I22*100</f>
        <v>0.99413576717342111</v>
      </c>
    </row>
    <row r="18" spans="1:12" s="209" customFormat="1" ht="42" customHeight="1">
      <c r="A18" s="308">
        <v>60</v>
      </c>
      <c r="B18" s="210" t="s">
        <v>550</v>
      </c>
      <c r="C18" s="318">
        <f>'2022 අයවැය'!D55</f>
        <v>1162324.6200000001</v>
      </c>
      <c r="D18" s="318">
        <f>'2022 අයවැය'!D127</f>
        <v>14000</v>
      </c>
      <c r="E18" s="318">
        <f>'2022 අයවැය'!D183</f>
        <v>160575</v>
      </c>
      <c r="F18" s="318">
        <f>'2022 අයවැය'!D228</f>
        <v>500</v>
      </c>
      <c r="G18" s="318">
        <v>0</v>
      </c>
      <c r="H18" s="320">
        <f>'2022 අයවැය'!D309</f>
        <v>0</v>
      </c>
      <c r="I18" s="314">
        <f>SUM(C18:H19)</f>
        <v>1337399.6200000001</v>
      </c>
      <c r="J18" s="322">
        <f>SUM(I18/I22)</f>
        <v>4.4887372694995716E-2</v>
      </c>
    </row>
    <row r="19" spans="1:12" s="209" customFormat="1" ht="42" customHeight="1" thickBot="1">
      <c r="A19" s="309"/>
      <c r="B19" s="214" t="s">
        <v>263</v>
      </c>
      <c r="C19" s="319"/>
      <c r="D19" s="319"/>
      <c r="E19" s="319"/>
      <c r="F19" s="319"/>
      <c r="G19" s="319"/>
      <c r="H19" s="321"/>
      <c r="I19" s="315"/>
      <c r="J19" s="323"/>
      <c r="L19" s="209">
        <f>I18/I22*100</f>
        <v>4.4887372694995715</v>
      </c>
    </row>
    <row r="20" spans="1:12" s="209" customFormat="1" ht="22.5" customHeight="1">
      <c r="A20" s="308">
        <v>70</v>
      </c>
      <c r="B20" s="85" t="s">
        <v>699</v>
      </c>
      <c r="C20" s="318">
        <f>'2022 අයවැය'!D62</f>
        <v>10111216.609999999</v>
      </c>
      <c r="D20" s="318">
        <f>'2022 අයවැය'!D134</f>
        <v>3738315</v>
      </c>
      <c r="E20" s="318">
        <f>'2022 අයවැය'!D188</f>
        <v>2273341.58</v>
      </c>
      <c r="F20" s="318">
        <f>'2022 අයවැය'!D233</f>
        <v>0</v>
      </c>
      <c r="G20" s="318">
        <v>0</v>
      </c>
      <c r="H20" s="324">
        <f>'2022 අයවැය'!D316</f>
        <v>0</v>
      </c>
      <c r="I20" s="314">
        <f>SUM(C20:H21)</f>
        <v>16122873.189999999</v>
      </c>
      <c r="J20" s="322">
        <f>SUM(I20/I22)</f>
        <v>0.54113475656115739</v>
      </c>
      <c r="L20" s="209">
        <f>I20/I22*100</f>
        <v>54.113475656115739</v>
      </c>
    </row>
    <row r="21" spans="1:12" s="209" customFormat="1" ht="22.5" customHeight="1" thickBot="1">
      <c r="A21" s="309"/>
      <c r="B21" s="215" t="s">
        <v>415</v>
      </c>
      <c r="C21" s="319"/>
      <c r="D21" s="319"/>
      <c r="E21" s="319"/>
      <c r="F21" s="319"/>
      <c r="G21" s="319"/>
      <c r="H21" s="325"/>
      <c r="I21" s="315"/>
      <c r="J21" s="323"/>
    </row>
    <row r="22" spans="1:12" s="209" customFormat="1" ht="47.25" customHeight="1">
      <c r="A22" s="326"/>
      <c r="B22" s="216" t="s">
        <v>742</v>
      </c>
      <c r="C22" s="328">
        <f>SUM(C8:C21)</f>
        <v>14036070.109999999</v>
      </c>
      <c r="D22" s="328">
        <f t="shared" ref="D22:I22" si="0">SUM(D8:D21)</f>
        <v>5551422.0600000005</v>
      </c>
      <c r="E22" s="328">
        <f t="shared" si="0"/>
        <v>5678502.5800000001</v>
      </c>
      <c r="F22" s="328">
        <f t="shared" si="0"/>
        <v>178950</v>
      </c>
      <c r="G22" s="328">
        <f t="shared" si="0"/>
        <v>4348237.5</v>
      </c>
      <c r="H22" s="328">
        <f t="shared" si="0"/>
        <v>1380</v>
      </c>
      <c r="I22" s="328">
        <f t="shared" si="0"/>
        <v>29794562.25</v>
      </c>
      <c r="J22" s="330">
        <f>SUM(J8,J10,J12,J14,J16,J18,J20)</f>
        <v>1</v>
      </c>
    </row>
    <row r="23" spans="1:12" s="209" customFormat="1" ht="66" customHeight="1" thickBot="1">
      <c r="A23" s="327"/>
      <c r="B23" s="217" t="s">
        <v>264</v>
      </c>
      <c r="C23" s="329"/>
      <c r="D23" s="329"/>
      <c r="E23" s="329"/>
      <c r="F23" s="329"/>
      <c r="G23" s="329"/>
      <c r="H23" s="329"/>
      <c r="I23" s="329"/>
      <c r="J23" s="331"/>
      <c r="L23" s="209">
        <f>I22/I22*100</f>
        <v>100</v>
      </c>
    </row>
    <row r="24" spans="1:12" s="261" customFormat="1" ht="33.75" customHeight="1">
      <c r="B24" s="260"/>
      <c r="C24" s="227"/>
      <c r="D24" s="227"/>
      <c r="E24" s="227"/>
      <c r="F24" s="227"/>
      <c r="G24" s="227"/>
      <c r="H24" s="227"/>
      <c r="I24" s="227"/>
      <c r="J24" s="262"/>
    </row>
    <row r="25" spans="1:12" s="261" customFormat="1" ht="33.75" customHeight="1">
      <c r="B25" s="260"/>
      <c r="C25" s="227"/>
      <c r="D25" s="227"/>
      <c r="E25" s="227"/>
      <c r="F25" s="227"/>
      <c r="G25" s="227"/>
      <c r="H25" s="227"/>
      <c r="I25" s="227"/>
      <c r="J25" s="262"/>
    </row>
    <row r="26" spans="1:12" s="261" customFormat="1" ht="33.75" customHeight="1">
      <c r="B26" s="260"/>
      <c r="C26" s="227"/>
      <c r="D26" s="227"/>
      <c r="E26" s="227"/>
      <c r="F26" s="227"/>
      <c r="G26" s="227"/>
      <c r="H26" s="227"/>
      <c r="I26" s="227"/>
      <c r="J26" s="262"/>
    </row>
    <row r="27" spans="1:12" s="261" customFormat="1" ht="40.5" customHeight="1" thickBot="1">
      <c r="B27" s="260"/>
      <c r="C27" s="227"/>
      <c r="D27" s="227"/>
      <c r="E27" s="227"/>
      <c r="F27" s="227"/>
      <c r="G27" s="227"/>
      <c r="H27" s="227"/>
      <c r="I27" s="227"/>
      <c r="J27" s="262"/>
    </row>
    <row r="28" spans="1:12" ht="22.5" customHeight="1">
      <c r="A28" s="297" t="s">
        <v>736</v>
      </c>
      <c r="B28" s="298"/>
      <c r="C28" s="298"/>
      <c r="D28" s="298"/>
      <c r="E28" s="298"/>
      <c r="F28" s="298"/>
      <c r="G28" s="298"/>
      <c r="H28" s="298"/>
      <c r="I28" s="298"/>
      <c r="J28" s="299"/>
    </row>
    <row r="29" spans="1:12" ht="22.5" customHeight="1">
      <c r="A29" s="300" t="s">
        <v>785</v>
      </c>
      <c r="B29" s="301"/>
      <c r="C29" s="301"/>
      <c r="D29" s="301"/>
      <c r="E29" s="301"/>
      <c r="F29" s="301"/>
      <c r="G29" s="301"/>
      <c r="H29" s="301"/>
      <c r="I29" s="301"/>
      <c r="J29" s="302"/>
    </row>
    <row r="30" spans="1:12" ht="22.5" customHeight="1" thickBot="1">
      <c r="A30" s="332"/>
      <c r="B30" s="333"/>
      <c r="C30" s="333"/>
      <c r="D30" s="333"/>
      <c r="E30" s="333"/>
      <c r="F30" s="333"/>
      <c r="G30" s="333"/>
      <c r="H30" s="333"/>
      <c r="I30" s="333"/>
      <c r="J30" s="334"/>
    </row>
    <row r="31" spans="1:12" ht="41.4">
      <c r="A31" s="218"/>
      <c r="B31" s="219" t="s">
        <v>737</v>
      </c>
      <c r="C31" s="220" t="s">
        <v>738</v>
      </c>
      <c r="D31" s="220" t="s">
        <v>546</v>
      </c>
      <c r="E31" s="220" t="s">
        <v>474</v>
      </c>
      <c r="F31" s="220" t="s">
        <v>547</v>
      </c>
      <c r="G31" s="220" t="s">
        <v>548</v>
      </c>
      <c r="H31" s="221" t="s">
        <v>739</v>
      </c>
      <c r="I31" s="228" t="s">
        <v>740</v>
      </c>
      <c r="J31" s="306" t="s">
        <v>1</v>
      </c>
    </row>
    <row r="32" spans="1:12" ht="29.4" thickBot="1">
      <c r="A32" s="222"/>
      <c r="B32" s="223" t="s">
        <v>251</v>
      </c>
      <c r="C32" s="224" t="s">
        <v>252</v>
      </c>
      <c r="D32" s="224" t="s">
        <v>253</v>
      </c>
      <c r="E32" s="224" t="s">
        <v>298</v>
      </c>
      <c r="F32" s="224" t="s">
        <v>254</v>
      </c>
      <c r="G32" s="224" t="s">
        <v>255</v>
      </c>
      <c r="H32" s="225" t="s">
        <v>256</v>
      </c>
      <c r="I32" s="247" t="s">
        <v>265</v>
      </c>
      <c r="J32" s="307"/>
    </row>
    <row r="33" spans="1:13" s="209" customFormat="1" ht="27" customHeight="1">
      <c r="A33" s="335" t="s">
        <v>4</v>
      </c>
      <c r="B33" s="250" t="s">
        <v>5</v>
      </c>
      <c r="C33" s="337">
        <f>'2022 අයවැය'!D377</f>
        <v>11746524.029999999</v>
      </c>
      <c r="D33" s="310">
        <f>'2022 අයවැය'!D517</f>
        <v>10133805.640000001</v>
      </c>
      <c r="E33" s="310">
        <f>'2022 අයවැය'!D610</f>
        <v>2401483.46</v>
      </c>
      <c r="F33" s="310">
        <f>'2022 අයවැය'!D718</f>
        <v>0</v>
      </c>
      <c r="G33" s="339"/>
      <c r="H33" s="341">
        <f>'2022 අයවැය'!D875</f>
        <v>0</v>
      </c>
      <c r="I33" s="314">
        <f>SUM(C33:H34)</f>
        <v>24281813.130000003</v>
      </c>
      <c r="J33" s="316">
        <f>SUM(I33/I49)</f>
        <v>0.73108799672334202</v>
      </c>
      <c r="L33" s="209">
        <f>I35/I49*100</f>
        <v>1.0750722393934147</v>
      </c>
      <c r="M33" s="209">
        <f>I35/I49*100</f>
        <v>1.0750722393934147</v>
      </c>
    </row>
    <row r="34" spans="1:13" s="209" customFormat="1" ht="27" customHeight="1" thickBot="1">
      <c r="A34" s="336"/>
      <c r="B34" s="249" t="s">
        <v>266</v>
      </c>
      <c r="C34" s="338"/>
      <c r="D34" s="311"/>
      <c r="E34" s="311"/>
      <c r="F34" s="311"/>
      <c r="G34" s="340"/>
      <c r="H34" s="342"/>
      <c r="I34" s="315"/>
      <c r="J34" s="317"/>
      <c r="L34" s="209">
        <f>I37/I49*100</f>
        <v>6.2626068073302061</v>
      </c>
      <c r="M34" s="209">
        <f>I37/I49*100</f>
        <v>6.2626068073302061</v>
      </c>
    </row>
    <row r="35" spans="1:13" s="209" customFormat="1" ht="27" customHeight="1">
      <c r="A35" s="335" t="s">
        <v>6</v>
      </c>
      <c r="B35" s="251" t="s">
        <v>7</v>
      </c>
      <c r="C35" s="337">
        <f>'2022 අයවැය'!D384</f>
        <v>234240.5</v>
      </c>
      <c r="D35" s="310">
        <f>'2022 අයවැය'!D524</f>
        <v>12500</v>
      </c>
      <c r="E35" s="310">
        <f>'2022 අයවැය'!D615</f>
        <v>110326</v>
      </c>
      <c r="F35" s="310">
        <f>'2022 අයවැය'!D723</f>
        <v>0</v>
      </c>
      <c r="G35" s="339"/>
      <c r="H35" s="341">
        <f>'2022 අයවැය'!D880</f>
        <v>0</v>
      </c>
      <c r="I35" s="314">
        <f>SUM(C35:H36)</f>
        <v>357066.5</v>
      </c>
      <c r="J35" s="316">
        <f>SUM(I35/I49)</f>
        <v>1.0750722393934146E-2</v>
      </c>
    </row>
    <row r="36" spans="1:13" s="209" customFormat="1" ht="27" customHeight="1" thickBot="1">
      <c r="A36" s="336"/>
      <c r="B36" s="249" t="s">
        <v>267</v>
      </c>
      <c r="C36" s="338"/>
      <c r="D36" s="311"/>
      <c r="E36" s="311"/>
      <c r="F36" s="311"/>
      <c r="G36" s="340"/>
      <c r="H36" s="342"/>
      <c r="I36" s="315"/>
      <c r="J36" s="317"/>
    </row>
    <row r="37" spans="1:13" s="209" customFormat="1" ht="27.6">
      <c r="A37" s="335" t="s">
        <v>8</v>
      </c>
      <c r="B37" s="252" t="s">
        <v>9</v>
      </c>
      <c r="C37" s="337">
        <f>'2022 අයවැය'!D393</f>
        <v>1100011.3599999999</v>
      </c>
      <c r="D37" s="318">
        <f>'2022 අයවැය'!D535</f>
        <v>861375.3</v>
      </c>
      <c r="E37" s="318">
        <f>'2022 අයවැය'!D625</f>
        <v>63854</v>
      </c>
      <c r="F37" s="318">
        <f>'2022 අයවැය'!D730</f>
        <v>25125</v>
      </c>
      <c r="G37" s="343">
        <f>'2022 අයවැය'!D783</f>
        <v>0</v>
      </c>
      <c r="H37" s="324">
        <f>'2022 අයවැය'!D891</f>
        <v>29650</v>
      </c>
      <c r="I37" s="314">
        <f>SUM(C37:H38)</f>
        <v>2080015.66</v>
      </c>
      <c r="J37" s="316">
        <f>SUM(I37/I49)</f>
        <v>6.2626068073302066E-2</v>
      </c>
      <c r="L37" s="209">
        <f>I39/I49*100</f>
        <v>5.3196889685534909</v>
      </c>
      <c r="M37" s="209">
        <f>I39/I49*100</f>
        <v>5.3196889685534909</v>
      </c>
    </row>
    <row r="38" spans="1:13" s="209" customFormat="1" ht="18.75" customHeight="1" thickBot="1">
      <c r="A38" s="336"/>
      <c r="B38" s="249" t="s">
        <v>268</v>
      </c>
      <c r="C38" s="338"/>
      <c r="D38" s="319"/>
      <c r="E38" s="319"/>
      <c r="F38" s="319"/>
      <c r="G38" s="344"/>
      <c r="H38" s="325"/>
      <c r="I38" s="315"/>
      <c r="J38" s="317"/>
      <c r="L38" s="209">
        <f>I41/I49*100</f>
        <v>8.8896864225158847</v>
      </c>
      <c r="M38" s="209">
        <f>I41/I49*100</f>
        <v>8.8896864225158847</v>
      </c>
    </row>
    <row r="39" spans="1:13" s="209" customFormat="1" ht="47.25" customHeight="1">
      <c r="A39" s="335" t="s">
        <v>10</v>
      </c>
      <c r="B39" s="253" t="s">
        <v>11</v>
      </c>
      <c r="C39" s="337">
        <f>'2022 අයවැය'!D402</f>
        <v>490218.31</v>
      </c>
      <c r="D39" s="318">
        <f>'2022 අයවැය'!D548</f>
        <v>256780.63</v>
      </c>
      <c r="E39" s="318">
        <f>'2022 අයවැය'!D638</f>
        <v>990441</v>
      </c>
      <c r="F39" s="318">
        <f>'2022 අයවැය'!D739</f>
        <v>1365</v>
      </c>
      <c r="G39" s="318">
        <f>'2022 අයවැය'!D788</f>
        <v>26703</v>
      </c>
      <c r="H39" s="324">
        <f>'2022 අයවැය'!D896</f>
        <v>1334</v>
      </c>
      <c r="I39" s="314">
        <f>SUM(C39:H40)</f>
        <v>1766841.94</v>
      </c>
      <c r="J39" s="316">
        <f>SUM(I39/I49)</f>
        <v>5.3196889685534911E-2</v>
      </c>
    </row>
    <row r="40" spans="1:13" s="209" customFormat="1" ht="37.5" customHeight="1" thickBot="1">
      <c r="A40" s="336"/>
      <c r="B40" s="249" t="s">
        <v>269</v>
      </c>
      <c r="C40" s="338"/>
      <c r="D40" s="319"/>
      <c r="E40" s="319"/>
      <c r="F40" s="319"/>
      <c r="G40" s="319"/>
      <c r="H40" s="325"/>
      <c r="I40" s="315"/>
      <c r="J40" s="317"/>
      <c r="L40" s="209">
        <f>I43/I49*100</f>
        <v>0</v>
      </c>
      <c r="M40" s="209">
        <f>I43/I49*100</f>
        <v>0</v>
      </c>
    </row>
    <row r="41" spans="1:13" s="209" customFormat="1" ht="45.75" customHeight="1">
      <c r="A41" s="335" t="s">
        <v>12</v>
      </c>
      <c r="B41" s="253" t="s">
        <v>13</v>
      </c>
      <c r="C41" s="337">
        <f>'2022 අයවැය'!D434</f>
        <v>2379443.77</v>
      </c>
      <c r="D41" s="318">
        <f>'2022 අයවැය'!D573</f>
        <v>93099.19</v>
      </c>
      <c r="E41" s="318">
        <f>'2022 අයවැය'!D649</f>
        <v>35075</v>
      </c>
      <c r="F41" s="318">
        <f>'2022 අයවැය'!D746:D746</f>
        <v>3000</v>
      </c>
      <c r="G41" s="318">
        <f>'2022 අයවැය'!D801</f>
        <v>378418.70999999996</v>
      </c>
      <c r="H41" s="324">
        <f>'2022 අයවැය'!D915</f>
        <v>63517.68</v>
      </c>
      <c r="I41" s="314">
        <f>SUM(C41:H42)</f>
        <v>2952554.35</v>
      </c>
      <c r="J41" s="316">
        <f>SUM(I41/I49)</f>
        <v>8.8896864225158842E-2</v>
      </c>
    </row>
    <row r="42" spans="1:13" s="209" customFormat="1" ht="31.5" customHeight="1" thickBot="1">
      <c r="A42" s="336"/>
      <c r="B42" s="249" t="s">
        <v>270</v>
      </c>
      <c r="C42" s="338"/>
      <c r="D42" s="319"/>
      <c r="E42" s="319"/>
      <c r="F42" s="319"/>
      <c r="G42" s="319"/>
      <c r="H42" s="325"/>
      <c r="I42" s="315"/>
      <c r="J42" s="317"/>
      <c r="L42" s="209">
        <f>I45/I49*100</f>
        <v>5.3441458898727925</v>
      </c>
      <c r="M42" s="209">
        <f>I45/I49*100</f>
        <v>5.3441458898727925</v>
      </c>
    </row>
    <row r="43" spans="1:13" s="209" customFormat="1" ht="33" customHeight="1">
      <c r="A43" s="335" t="s">
        <v>14</v>
      </c>
      <c r="B43" s="253" t="s">
        <v>15</v>
      </c>
      <c r="C43" s="337">
        <f>'2022 අයවැය'!D439</f>
        <v>0</v>
      </c>
      <c r="D43" s="318">
        <v>0</v>
      </c>
      <c r="E43" s="318">
        <f>'2022 අයවැය'!G16</f>
        <v>0</v>
      </c>
      <c r="F43" s="318" t="s">
        <v>788</v>
      </c>
      <c r="G43" s="318">
        <f>'2022 අයවැය'!D810</f>
        <v>0</v>
      </c>
      <c r="H43" s="324" t="s">
        <v>788</v>
      </c>
      <c r="I43" s="314">
        <f>SUM(C43:H44)</f>
        <v>0</v>
      </c>
      <c r="J43" s="316">
        <f>SUM(I43/I49)</f>
        <v>0</v>
      </c>
    </row>
    <row r="44" spans="1:13" s="209" customFormat="1" ht="25.8" thickBot="1">
      <c r="A44" s="336"/>
      <c r="B44" s="249" t="s">
        <v>271</v>
      </c>
      <c r="C44" s="338"/>
      <c r="D44" s="319"/>
      <c r="E44" s="319"/>
      <c r="F44" s="319"/>
      <c r="G44" s="319"/>
      <c r="H44" s="325"/>
      <c r="I44" s="315"/>
      <c r="J44" s="317"/>
    </row>
    <row r="45" spans="1:13" s="209" customFormat="1" ht="39.75" customHeight="1">
      <c r="A45" s="335" t="s">
        <v>16</v>
      </c>
      <c r="B45" s="253" t="s">
        <v>17</v>
      </c>
      <c r="C45" s="337">
        <f>'2022 අයවැය'!D452</f>
        <v>1774964.88</v>
      </c>
      <c r="D45" s="318" t="s">
        <v>788</v>
      </c>
      <c r="E45" s="318" t="s">
        <v>788</v>
      </c>
      <c r="F45" s="318" t="s">
        <v>788</v>
      </c>
      <c r="G45" s="318" t="s">
        <v>788</v>
      </c>
      <c r="H45" s="324">
        <f>'2022 අයවැය'!D928</f>
        <v>0</v>
      </c>
      <c r="I45" s="314">
        <f>SUM(C45:H46)</f>
        <v>1774964.88</v>
      </c>
      <c r="J45" s="316">
        <f>SUM(I45/I49)</f>
        <v>5.3441458898727923E-2</v>
      </c>
    </row>
    <row r="46" spans="1:13" s="209" customFormat="1" ht="33" customHeight="1" thickBot="1">
      <c r="A46" s="336"/>
      <c r="B46" s="254" t="s">
        <v>412</v>
      </c>
      <c r="C46" s="338"/>
      <c r="D46" s="319"/>
      <c r="E46" s="319"/>
      <c r="F46" s="319"/>
      <c r="G46" s="319"/>
      <c r="H46" s="325"/>
      <c r="I46" s="315"/>
      <c r="J46" s="317"/>
      <c r="L46" s="209" t="e">
        <f>#REF!/I49*100</f>
        <v>#REF!</v>
      </c>
      <c r="M46" s="209" t="e">
        <f>#REF!/I49*100</f>
        <v>#REF!</v>
      </c>
    </row>
    <row r="47" spans="1:13" s="209" customFormat="1" ht="43.5" customHeight="1">
      <c r="A47" s="335" t="s">
        <v>18</v>
      </c>
      <c r="B47" s="248" t="s">
        <v>475</v>
      </c>
      <c r="C47" s="345">
        <f>'2022 අයවැය'!D457</f>
        <v>0</v>
      </c>
      <c r="D47" s="318">
        <f>'2022 අයවැය'!D580</f>
        <v>0</v>
      </c>
      <c r="E47" s="318">
        <f>'2022 අයවැය'!D656</f>
        <v>0</v>
      </c>
      <c r="F47" s="318">
        <f>'2022 අයවැය'!D751</f>
        <v>0</v>
      </c>
      <c r="G47" s="318"/>
      <c r="H47" s="324">
        <f>'2022 අයවැය'!D933</f>
        <v>0</v>
      </c>
      <c r="I47" s="314">
        <f>SUM(C47:H48)</f>
        <v>0</v>
      </c>
      <c r="J47" s="316"/>
    </row>
    <row r="48" spans="1:13" s="209" customFormat="1" ht="43.5" customHeight="1" thickBot="1">
      <c r="A48" s="336"/>
      <c r="B48" s="249" t="s">
        <v>476</v>
      </c>
      <c r="C48" s="346"/>
      <c r="D48" s="319"/>
      <c r="E48" s="319"/>
      <c r="F48" s="319"/>
      <c r="G48" s="319"/>
      <c r="H48" s="325"/>
      <c r="I48" s="315"/>
      <c r="J48" s="317"/>
    </row>
    <row r="49" spans="1:14" s="209" customFormat="1" ht="44.25" customHeight="1">
      <c r="A49" s="354"/>
      <c r="B49" s="255" t="s">
        <v>0</v>
      </c>
      <c r="C49" s="347">
        <f>SUM(C33:C48)</f>
        <v>17725402.849999998</v>
      </c>
      <c r="D49" s="347">
        <f t="shared" ref="D49:I49" si="1">SUM(D33:D48)</f>
        <v>11357560.760000002</v>
      </c>
      <c r="E49" s="347">
        <f t="shared" si="1"/>
        <v>3601179.46</v>
      </c>
      <c r="F49" s="347">
        <f t="shared" si="1"/>
        <v>29490</v>
      </c>
      <c r="G49" s="347">
        <f t="shared" si="1"/>
        <v>405121.70999999996</v>
      </c>
      <c r="H49" s="347">
        <f t="shared" si="1"/>
        <v>94501.68</v>
      </c>
      <c r="I49" s="347">
        <f t="shared" si="1"/>
        <v>33213256.460000005</v>
      </c>
      <c r="J49" s="349">
        <f>SUM(J33:J48)</f>
        <v>1</v>
      </c>
    </row>
    <row r="50" spans="1:14" s="209" customFormat="1" ht="45.75" customHeight="1" thickBot="1">
      <c r="A50" s="355"/>
      <c r="B50" s="256" t="s">
        <v>257</v>
      </c>
      <c r="C50" s="348"/>
      <c r="D50" s="348"/>
      <c r="E50" s="348"/>
      <c r="F50" s="348"/>
      <c r="G50" s="348"/>
      <c r="H50" s="348"/>
      <c r="I50" s="348"/>
      <c r="J50" s="350"/>
      <c r="L50" s="258">
        <f>I22-I49</f>
        <v>-3418694.2100000046</v>
      </c>
    </row>
    <row r="51" spans="1:14" ht="15" thickBot="1">
      <c r="C51" s="6"/>
      <c r="D51" s="6"/>
      <c r="E51" s="6"/>
      <c r="F51" s="6"/>
      <c r="G51" s="6"/>
      <c r="H51" s="6"/>
      <c r="I51" s="6"/>
      <c r="J51" s="6"/>
    </row>
    <row r="52" spans="1:14" ht="15" thickBot="1">
      <c r="A52" s="351"/>
      <c r="B52" s="351"/>
      <c r="C52" s="351"/>
      <c r="D52" s="351"/>
      <c r="E52" s="351"/>
      <c r="F52" s="351"/>
      <c r="G52" s="351"/>
      <c r="H52" s="351"/>
      <c r="I52" s="351"/>
      <c r="J52" s="351"/>
    </row>
    <row r="53" spans="1:14" ht="22.8" thickBot="1">
      <c r="A53" s="352" t="s">
        <v>743</v>
      </c>
      <c r="B53" s="352"/>
      <c r="C53" s="352"/>
      <c r="D53" s="352"/>
      <c r="E53" s="352"/>
      <c r="F53" s="352"/>
      <c r="G53" s="352"/>
      <c r="H53" s="352"/>
      <c r="I53" s="352"/>
      <c r="J53" s="352"/>
    </row>
    <row r="54" spans="1:14" ht="18" thickBot="1">
      <c r="A54" s="353"/>
      <c r="B54" s="353"/>
      <c r="C54" s="353"/>
      <c r="D54" s="353"/>
      <c r="E54" s="353"/>
      <c r="F54" s="353"/>
      <c r="G54" s="353"/>
      <c r="H54" s="353"/>
      <c r="I54" s="353"/>
      <c r="J54" s="353"/>
    </row>
    <row r="55" spans="1:14" ht="42" thickBot="1">
      <c r="A55" s="229"/>
      <c r="B55" s="230" t="s">
        <v>737</v>
      </c>
      <c r="C55" s="230" t="s">
        <v>738</v>
      </c>
      <c r="D55" s="230" t="s">
        <v>546</v>
      </c>
      <c r="E55" s="230" t="s">
        <v>474</v>
      </c>
      <c r="F55" s="230" t="s">
        <v>547</v>
      </c>
      <c r="G55" s="230" t="s">
        <v>548</v>
      </c>
      <c r="H55" s="230" t="s">
        <v>739</v>
      </c>
      <c r="I55" s="230" t="s">
        <v>740</v>
      </c>
      <c r="J55" s="356" t="s">
        <v>1</v>
      </c>
      <c r="M55" s="357">
        <f>SUM(G55:L56)</f>
        <v>0</v>
      </c>
    </row>
    <row r="56" spans="1:14" ht="29.4" thickBot="1">
      <c r="A56" s="229"/>
      <c r="B56" s="232" t="s">
        <v>251</v>
      </c>
      <c r="C56" s="231" t="s">
        <v>252</v>
      </c>
      <c r="D56" s="231" t="s">
        <v>253</v>
      </c>
      <c r="E56" s="231" t="s">
        <v>298</v>
      </c>
      <c r="F56" s="231" t="s">
        <v>254</v>
      </c>
      <c r="G56" s="231" t="s">
        <v>255</v>
      </c>
      <c r="H56" s="231" t="s">
        <v>256</v>
      </c>
      <c r="I56" s="231" t="s">
        <v>265</v>
      </c>
      <c r="J56" s="356"/>
      <c r="M56" s="358"/>
    </row>
    <row r="57" spans="1:14" ht="42" thickBot="1">
      <c r="A57" s="359"/>
      <c r="B57" s="233" t="s">
        <v>19</v>
      </c>
      <c r="C57" s="360">
        <f t="shared" ref="C57:J57" si="2">C22-C49</f>
        <v>-3689332.7399999984</v>
      </c>
      <c r="D57" s="360">
        <f t="shared" si="2"/>
        <v>-5806138.7000000011</v>
      </c>
      <c r="E57" s="360">
        <f t="shared" si="2"/>
        <v>2077323.12</v>
      </c>
      <c r="F57" s="360">
        <f t="shared" si="2"/>
        <v>149460</v>
      </c>
      <c r="G57" s="360">
        <f t="shared" si="2"/>
        <v>3943115.79</v>
      </c>
      <c r="H57" s="360">
        <f t="shared" si="2"/>
        <v>-93121.68</v>
      </c>
      <c r="I57" s="360">
        <f t="shared" si="2"/>
        <v>-3418694.2100000046</v>
      </c>
      <c r="J57" s="360">
        <f t="shared" si="2"/>
        <v>0</v>
      </c>
      <c r="M57" s="7"/>
    </row>
    <row r="58" spans="1:14" ht="45.6" thickBot="1">
      <c r="A58" s="359"/>
      <c r="B58" s="234" t="s">
        <v>273</v>
      </c>
      <c r="C58" s="360"/>
      <c r="D58" s="360"/>
      <c r="E58" s="360"/>
      <c r="F58" s="360"/>
      <c r="G58" s="360"/>
      <c r="H58" s="360"/>
      <c r="I58" s="360"/>
      <c r="J58" s="360"/>
    </row>
    <row r="59" spans="1:14" s="5" customFormat="1" ht="15">
      <c r="A59" s="235"/>
      <c r="B59" s="226"/>
      <c r="C59" s="7"/>
      <c r="D59" s="7"/>
      <c r="E59" s="7"/>
      <c r="F59" s="7"/>
      <c r="G59" s="7"/>
      <c r="H59" s="7"/>
      <c r="I59" s="7"/>
      <c r="J59" s="7"/>
    </row>
    <row r="60" spans="1:14" s="5" customFormat="1" ht="15" thickBot="1">
      <c r="N60" s="5" t="s">
        <v>509</v>
      </c>
    </row>
    <row r="61" spans="1:14">
      <c r="A61" s="361"/>
      <c r="B61" s="362"/>
      <c r="C61" s="362"/>
      <c r="D61" s="362"/>
      <c r="E61" s="362"/>
      <c r="F61" s="362"/>
      <c r="G61" s="362"/>
      <c r="H61" s="362"/>
      <c r="I61" s="362"/>
      <c r="J61" s="363"/>
    </row>
    <row r="62" spans="1:14" ht="20.399999999999999">
      <c r="A62" s="364" t="s">
        <v>786</v>
      </c>
      <c r="B62" s="365"/>
      <c r="C62" s="365"/>
      <c r="D62" s="365"/>
      <c r="E62" s="365"/>
      <c r="F62" s="365"/>
      <c r="G62" s="365"/>
      <c r="H62" s="365"/>
      <c r="I62" s="365"/>
      <c r="J62" s="366"/>
    </row>
    <row r="63" spans="1:14" ht="20.399999999999999">
      <c r="A63" s="367" t="s">
        <v>274</v>
      </c>
      <c r="B63" s="368"/>
      <c r="C63" s="368"/>
      <c r="D63" s="368"/>
      <c r="E63" s="368"/>
      <c r="F63" s="368"/>
      <c r="G63" s="368"/>
      <c r="H63" s="368"/>
      <c r="I63" s="368"/>
      <c r="J63" s="369"/>
    </row>
    <row r="64" spans="1:14" ht="19.2" thickBot="1">
      <c r="A64" s="370"/>
      <c r="B64" s="371"/>
      <c r="C64" s="371"/>
      <c r="D64" s="371"/>
      <c r="E64" s="371"/>
      <c r="F64" s="371"/>
      <c r="G64" s="371"/>
      <c r="H64" s="371"/>
      <c r="I64" s="371"/>
      <c r="J64" s="372"/>
    </row>
    <row r="65" spans="1:12" ht="33.6">
      <c r="A65" s="373" t="s">
        <v>20</v>
      </c>
      <c r="B65" s="238" t="s">
        <v>21</v>
      </c>
      <c r="C65" s="357">
        <f>'2022 අයවැය'!D1143</f>
        <v>0</v>
      </c>
      <c r="D65" s="318">
        <f>'2022 අයවැය'!D1168</f>
        <v>0</v>
      </c>
      <c r="E65" s="318">
        <f>'2022 අයවැය'!D1201</f>
        <v>6446433.5199999996</v>
      </c>
      <c r="F65" s="318">
        <f>'2022 අයවැය'!D1236</f>
        <v>0</v>
      </c>
      <c r="G65" s="318">
        <f>'2022 අයවැය'!D1270</f>
        <v>0</v>
      </c>
      <c r="H65" s="324">
        <f>'2022 අයවැය'!D1303</f>
        <v>0</v>
      </c>
      <c r="I65" s="345">
        <f>SUM(C65:H66)</f>
        <v>6446433.5199999996</v>
      </c>
      <c r="J65" s="381"/>
    </row>
    <row r="66" spans="1:12" ht="33" thickBot="1">
      <c r="A66" s="374"/>
      <c r="B66" s="239" t="s">
        <v>275</v>
      </c>
      <c r="C66" s="375"/>
      <c r="D66" s="319"/>
      <c r="E66" s="319"/>
      <c r="F66" s="319"/>
      <c r="G66" s="319"/>
      <c r="H66" s="325"/>
      <c r="I66" s="346"/>
      <c r="J66" s="382"/>
    </row>
    <row r="67" spans="1:12">
      <c r="A67" s="383"/>
      <c r="B67" s="245" t="s">
        <v>0</v>
      </c>
      <c r="C67" s="376">
        <f t="shared" ref="C67:I67" si="3">C65</f>
        <v>0</v>
      </c>
      <c r="D67" s="376">
        <f t="shared" si="3"/>
        <v>0</v>
      </c>
      <c r="E67" s="376">
        <f t="shared" si="3"/>
        <v>6446433.5199999996</v>
      </c>
      <c r="F67" s="376">
        <f t="shared" si="3"/>
        <v>0</v>
      </c>
      <c r="G67" s="376">
        <f t="shared" si="3"/>
        <v>0</v>
      </c>
      <c r="H67" s="376">
        <f t="shared" si="3"/>
        <v>0</v>
      </c>
      <c r="I67" s="376">
        <f t="shared" si="3"/>
        <v>6446433.5199999996</v>
      </c>
      <c r="J67" s="378"/>
    </row>
    <row r="68" spans="1:12" ht="15.6" thickBot="1">
      <c r="A68" s="384"/>
      <c r="B68" s="246" t="s">
        <v>257</v>
      </c>
      <c r="C68" s="377"/>
      <c r="D68" s="377"/>
      <c r="E68" s="377"/>
      <c r="F68" s="377"/>
      <c r="G68" s="377"/>
      <c r="H68" s="377"/>
      <c r="I68" s="377"/>
      <c r="J68" s="379"/>
    </row>
    <row r="69" spans="1:12" s="5" customFormat="1" ht="15.6" thickBot="1">
      <c r="B69" s="236"/>
      <c r="C69" s="7"/>
      <c r="D69" s="7"/>
      <c r="E69" s="7"/>
      <c r="F69" s="7"/>
      <c r="G69" s="7"/>
      <c r="H69" s="7"/>
      <c r="I69" s="7"/>
      <c r="J69" s="237"/>
    </row>
    <row r="70" spans="1:12">
      <c r="A70" s="361"/>
      <c r="B70" s="362"/>
      <c r="C70" s="362"/>
      <c r="D70" s="362"/>
      <c r="E70" s="362"/>
      <c r="F70" s="362"/>
      <c r="G70" s="362"/>
      <c r="H70" s="362"/>
      <c r="I70" s="362"/>
      <c r="J70" s="363"/>
    </row>
    <row r="71" spans="1:12" ht="20.399999999999999">
      <c r="A71" s="364" t="s">
        <v>787</v>
      </c>
      <c r="B71" s="365"/>
      <c r="C71" s="365"/>
      <c r="D71" s="365"/>
      <c r="E71" s="365"/>
      <c r="F71" s="365"/>
      <c r="G71" s="365"/>
      <c r="H71" s="365"/>
      <c r="I71" s="365"/>
      <c r="J71" s="366"/>
      <c r="L71" s="4">
        <f>I67</f>
        <v>6446433.5199999996</v>
      </c>
    </row>
    <row r="72" spans="1:12" ht="20.399999999999999">
      <c r="A72" s="380" t="s">
        <v>276</v>
      </c>
      <c r="B72" s="368"/>
      <c r="C72" s="368"/>
      <c r="D72" s="368"/>
      <c r="E72" s="368"/>
      <c r="F72" s="368"/>
      <c r="G72" s="368"/>
      <c r="H72" s="368"/>
      <c r="I72" s="368"/>
      <c r="J72" s="369"/>
      <c r="L72" s="4">
        <f>I78</f>
        <v>6342470.5699999994</v>
      </c>
    </row>
    <row r="73" spans="1:12" ht="15" thickBot="1">
      <c r="A73" s="387"/>
      <c r="B73" s="388"/>
      <c r="C73" s="388"/>
      <c r="D73" s="388"/>
      <c r="E73" s="388"/>
      <c r="F73" s="388"/>
      <c r="G73" s="388"/>
      <c r="H73" s="388"/>
      <c r="I73" s="388"/>
      <c r="J73" s="389"/>
    </row>
    <row r="74" spans="1:12" ht="17.399999999999999">
      <c r="A74" s="335" t="s">
        <v>22</v>
      </c>
      <c r="B74" s="8" t="s">
        <v>473</v>
      </c>
      <c r="C74" s="391">
        <f>'2022 අයවැය'!D1349</f>
        <v>0</v>
      </c>
      <c r="D74" s="391">
        <f>'2022 අයවැය'!D1365</f>
        <v>0</v>
      </c>
      <c r="E74" s="391">
        <f>'2022 අයවැය'!D1412</f>
        <v>6342470.5699999994</v>
      </c>
      <c r="F74" s="391">
        <f>'2022 අයවැය'!D1428</f>
        <v>0</v>
      </c>
      <c r="G74" s="391">
        <f>'2022 අයවැය'!D1460</f>
        <v>0</v>
      </c>
      <c r="H74" s="393">
        <f>'2022 අයවැය'!D1494</f>
        <v>0</v>
      </c>
      <c r="I74" s="395">
        <f>SUM(C74:H75)</f>
        <v>6342470.5699999994</v>
      </c>
      <c r="J74" s="381"/>
      <c r="L74" s="4">
        <f>L71-L72</f>
        <v>103962.95000000019</v>
      </c>
    </row>
    <row r="75" spans="1:12" ht="16.2">
      <c r="A75" s="390"/>
      <c r="B75" s="47" t="s">
        <v>277</v>
      </c>
      <c r="C75" s="392"/>
      <c r="D75" s="392"/>
      <c r="E75" s="392"/>
      <c r="F75" s="392"/>
      <c r="G75" s="392"/>
      <c r="H75" s="394"/>
      <c r="I75" s="396"/>
      <c r="J75" s="397"/>
    </row>
    <row r="76" spans="1:12" ht="34.799999999999997">
      <c r="A76" s="407" t="s">
        <v>23</v>
      </c>
      <c r="B76" s="9" t="s">
        <v>728</v>
      </c>
      <c r="C76" s="408">
        <f>'2022 අයවැය'!D1518</f>
        <v>0</v>
      </c>
      <c r="D76" s="408">
        <f>'2022 අයවැය'!D1534</f>
        <v>0</v>
      </c>
      <c r="E76" s="408">
        <f>'2022 අයවැය'!D1550</f>
        <v>0</v>
      </c>
      <c r="F76" s="408">
        <f>'2022 අයවැය'!D1567</f>
        <v>0</v>
      </c>
      <c r="G76" s="408">
        <f>'2022 අයවැය'!D1584</f>
        <v>0</v>
      </c>
      <c r="H76" s="398">
        <f>'2022 අයවැය'!D1599</f>
        <v>0</v>
      </c>
      <c r="I76" s="400">
        <f>SUM(C76:H77)</f>
        <v>0</v>
      </c>
      <c r="J76" s="402"/>
    </row>
    <row r="77" spans="1:12" ht="33" thickBot="1">
      <c r="A77" s="336"/>
      <c r="B77" s="48" t="s">
        <v>278</v>
      </c>
      <c r="C77" s="409"/>
      <c r="D77" s="409"/>
      <c r="E77" s="409"/>
      <c r="F77" s="409"/>
      <c r="G77" s="409"/>
      <c r="H77" s="399"/>
      <c r="I77" s="401"/>
      <c r="J77" s="382"/>
    </row>
    <row r="78" spans="1:12" ht="16.8">
      <c r="A78" s="403"/>
      <c r="B78" s="243" t="s">
        <v>740</v>
      </c>
      <c r="C78" s="405">
        <f t="shared" ref="C78:H78" si="4">SUM(C74:C77)</f>
        <v>0</v>
      </c>
      <c r="D78" s="405">
        <f t="shared" si="4"/>
        <v>0</v>
      </c>
      <c r="E78" s="405">
        <f t="shared" si="4"/>
        <v>6342470.5699999994</v>
      </c>
      <c r="F78" s="405">
        <f t="shared" si="4"/>
        <v>0</v>
      </c>
      <c r="G78" s="405">
        <f t="shared" si="4"/>
        <v>0</v>
      </c>
      <c r="H78" s="405">
        <f t="shared" si="4"/>
        <v>0</v>
      </c>
      <c r="I78" s="405">
        <f>I74+I76</f>
        <v>6342470.5699999994</v>
      </c>
      <c r="J78" s="378"/>
    </row>
    <row r="79" spans="1:12" ht="16.8" thickBot="1">
      <c r="A79" s="404"/>
      <c r="B79" s="244" t="s">
        <v>257</v>
      </c>
      <c r="C79" s="406"/>
      <c r="D79" s="406"/>
      <c r="E79" s="406"/>
      <c r="F79" s="406"/>
      <c r="G79" s="406"/>
      <c r="H79" s="406"/>
      <c r="I79" s="406"/>
      <c r="J79" s="379"/>
      <c r="L79" s="4">
        <f>I78+I49</f>
        <v>39555727.030000001</v>
      </c>
    </row>
    <row r="80" spans="1:12" s="5" customFormat="1" ht="16.8" thickBot="1">
      <c r="A80" s="235"/>
      <c r="B80" s="240"/>
      <c r="C80" s="7"/>
      <c r="D80" s="7"/>
      <c r="E80" s="7"/>
      <c r="F80" s="7"/>
      <c r="G80" s="7"/>
      <c r="H80" s="7"/>
      <c r="I80" s="7"/>
      <c r="J80" s="237"/>
    </row>
    <row r="81" spans="1:12">
      <c r="A81" s="414"/>
      <c r="B81" s="415"/>
      <c r="C81" s="415"/>
      <c r="D81" s="415"/>
      <c r="E81" s="415"/>
      <c r="F81" s="415"/>
      <c r="G81" s="415"/>
      <c r="H81" s="415"/>
      <c r="I81" s="415"/>
      <c r="J81" s="416"/>
    </row>
    <row r="82" spans="1:12" ht="19.8">
      <c r="A82" s="417" t="s">
        <v>279</v>
      </c>
      <c r="B82" s="418"/>
      <c r="C82" s="418"/>
      <c r="D82" s="418"/>
      <c r="E82" s="418"/>
      <c r="F82" s="418"/>
      <c r="G82" s="418"/>
      <c r="H82" s="418"/>
      <c r="I82" s="418"/>
      <c r="J82" s="419"/>
    </row>
    <row r="83" spans="1:12" ht="15" thickBot="1">
      <c r="A83" s="420"/>
      <c r="B83" s="421"/>
      <c r="C83" s="421"/>
      <c r="D83" s="421"/>
      <c r="E83" s="421"/>
      <c r="F83" s="421"/>
      <c r="G83" s="421"/>
      <c r="H83" s="421"/>
      <c r="I83" s="421"/>
      <c r="J83" s="422"/>
    </row>
    <row r="84" spans="1:12" ht="16.8">
      <c r="A84" s="423"/>
      <c r="B84" s="241" t="s">
        <v>740</v>
      </c>
      <c r="C84" s="410">
        <f>C67-C78</f>
        <v>0</v>
      </c>
      <c r="D84" s="410">
        <f t="shared" ref="D84:I84" si="5">D67-D78</f>
        <v>0</v>
      </c>
      <c r="E84" s="410">
        <f t="shared" si="5"/>
        <v>103962.95000000019</v>
      </c>
      <c r="F84" s="410">
        <f t="shared" si="5"/>
        <v>0</v>
      </c>
      <c r="G84" s="410">
        <f t="shared" si="5"/>
        <v>0</v>
      </c>
      <c r="H84" s="410">
        <f t="shared" si="5"/>
        <v>0</v>
      </c>
      <c r="I84" s="410">
        <f t="shared" si="5"/>
        <v>103962.95000000019</v>
      </c>
      <c r="J84" s="412"/>
    </row>
    <row r="85" spans="1:12" ht="16.8" thickBot="1">
      <c r="A85" s="424"/>
      <c r="B85" s="242" t="s">
        <v>257</v>
      </c>
      <c r="C85" s="411"/>
      <c r="D85" s="411"/>
      <c r="E85" s="411"/>
      <c r="F85" s="411"/>
      <c r="G85" s="411"/>
      <c r="H85" s="411"/>
      <c r="I85" s="411"/>
      <c r="J85" s="413"/>
      <c r="L85" s="4"/>
    </row>
  </sheetData>
  <mergeCells count="240">
    <mergeCell ref="I20:I21"/>
    <mergeCell ref="C47:C48"/>
    <mergeCell ref="D47:D48"/>
    <mergeCell ref="E47:E48"/>
    <mergeCell ref="G47:G48"/>
    <mergeCell ref="F47:F48"/>
    <mergeCell ref="H47:H48"/>
    <mergeCell ref="I47:I48"/>
    <mergeCell ref="J47:J48"/>
    <mergeCell ref="A28:J28"/>
    <mergeCell ref="A29:J29"/>
    <mergeCell ref="A30:J30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C37:C38"/>
    <mergeCell ref="D37:D38"/>
    <mergeCell ref="E37:E38"/>
    <mergeCell ref="A61:J61"/>
    <mergeCell ref="A64:J64"/>
    <mergeCell ref="A70:J70"/>
    <mergeCell ref="A73:J73"/>
    <mergeCell ref="A47:A48"/>
    <mergeCell ref="J31:J32"/>
    <mergeCell ref="A33:A34"/>
    <mergeCell ref="C33:C34"/>
    <mergeCell ref="D33:D34"/>
    <mergeCell ref="E33:E34"/>
    <mergeCell ref="F33:F34"/>
    <mergeCell ref="G33:G34"/>
    <mergeCell ref="H33:H34"/>
    <mergeCell ref="I33:I34"/>
    <mergeCell ref="J33:J34"/>
    <mergeCell ref="A35:A36"/>
    <mergeCell ref="C35:C36"/>
    <mergeCell ref="D35:D36"/>
    <mergeCell ref="E35:E36"/>
    <mergeCell ref="F35:F36"/>
    <mergeCell ref="J35:J36"/>
    <mergeCell ref="J39:J40"/>
    <mergeCell ref="A37:A38"/>
    <mergeCell ref="J37:J38"/>
    <mergeCell ref="A3:J3"/>
    <mergeCell ref="A4:J4"/>
    <mergeCell ref="A5:J5"/>
    <mergeCell ref="J6:J7"/>
    <mergeCell ref="H8:H9"/>
    <mergeCell ref="I8:I9"/>
    <mergeCell ref="J8:J9"/>
    <mergeCell ref="A10:A11"/>
    <mergeCell ref="C10:C11"/>
    <mergeCell ref="D10:D11"/>
    <mergeCell ref="E10:E11"/>
    <mergeCell ref="F10:F11"/>
    <mergeCell ref="G10:G11"/>
    <mergeCell ref="H10:H11"/>
    <mergeCell ref="A8:A9"/>
    <mergeCell ref="C8:C9"/>
    <mergeCell ref="D8:D9"/>
    <mergeCell ref="E8:E9"/>
    <mergeCell ref="F8:F9"/>
    <mergeCell ref="G8:G9"/>
    <mergeCell ref="I10:I11"/>
    <mergeCell ref="J10:J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H16:H17"/>
    <mergeCell ref="I16:I17"/>
    <mergeCell ref="J16:J17"/>
    <mergeCell ref="A18:A19"/>
    <mergeCell ref="C18:C19"/>
    <mergeCell ref="D18:D19"/>
    <mergeCell ref="E18:E19"/>
    <mergeCell ref="F18:F19"/>
    <mergeCell ref="G18:G19"/>
    <mergeCell ref="H18:H19"/>
    <mergeCell ref="A16:A17"/>
    <mergeCell ref="C16:C17"/>
    <mergeCell ref="D16:D17"/>
    <mergeCell ref="E16:E17"/>
    <mergeCell ref="F16:F17"/>
    <mergeCell ref="G16:G17"/>
    <mergeCell ref="I18:I19"/>
    <mergeCell ref="J18:J19"/>
    <mergeCell ref="A39:A40"/>
    <mergeCell ref="C39:C40"/>
    <mergeCell ref="D39:D40"/>
    <mergeCell ref="E39:E40"/>
    <mergeCell ref="F39:F40"/>
    <mergeCell ref="G39:G40"/>
    <mergeCell ref="H39:H40"/>
    <mergeCell ref="I39:I40"/>
    <mergeCell ref="G35:G36"/>
    <mergeCell ref="H35:H36"/>
    <mergeCell ref="I35:I36"/>
    <mergeCell ref="F37:F38"/>
    <mergeCell ref="G37:G38"/>
    <mergeCell ref="H37:H38"/>
    <mergeCell ref="I37:I38"/>
    <mergeCell ref="H57:H58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H41:H42"/>
    <mergeCell ref="A52:J52"/>
    <mergeCell ref="J74:J75"/>
    <mergeCell ref="H65:H66"/>
    <mergeCell ref="I65:I66"/>
    <mergeCell ref="J65:J66"/>
    <mergeCell ref="I67:I68"/>
    <mergeCell ref="J67:J68"/>
    <mergeCell ref="A67:A68"/>
    <mergeCell ref="C67:C68"/>
    <mergeCell ref="D67:D68"/>
    <mergeCell ref="E67:E68"/>
    <mergeCell ref="F67:F68"/>
    <mergeCell ref="G67:G68"/>
    <mergeCell ref="H67:H68"/>
    <mergeCell ref="A65:A66"/>
    <mergeCell ref="C65:C66"/>
    <mergeCell ref="D65:D66"/>
    <mergeCell ref="E65:E66"/>
    <mergeCell ref="F65:F66"/>
    <mergeCell ref="G65:G66"/>
    <mergeCell ref="J76:J77"/>
    <mergeCell ref="A71:J71"/>
    <mergeCell ref="A72:J72"/>
    <mergeCell ref="A74:A75"/>
    <mergeCell ref="C74:C75"/>
    <mergeCell ref="J84:J85"/>
    <mergeCell ref="J78:J79"/>
    <mergeCell ref="A82:J82"/>
    <mergeCell ref="A84:A85"/>
    <mergeCell ref="C84:C85"/>
    <mergeCell ref="D84:D85"/>
    <mergeCell ref="E84:E85"/>
    <mergeCell ref="F84:F85"/>
    <mergeCell ref="G84:G85"/>
    <mergeCell ref="H84:H85"/>
    <mergeCell ref="I84:I85"/>
    <mergeCell ref="A81:J81"/>
    <mergeCell ref="A83:J83"/>
    <mergeCell ref="D74:D75"/>
    <mergeCell ref="E74:E75"/>
    <mergeCell ref="F74:F75"/>
    <mergeCell ref="G74:G75"/>
    <mergeCell ref="H74:H75"/>
    <mergeCell ref="I74:I75"/>
    <mergeCell ref="A78:A79"/>
    <mergeCell ref="C78:C79"/>
    <mergeCell ref="D78:D79"/>
    <mergeCell ref="E78:E79"/>
    <mergeCell ref="F78:F79"/>
    <mergeCell ref="G78:G79"/>
    <mergeCell ref="H78:H79"/>
    <mergeCell ref="I78:I79"/>
    <mergeCell ref="A76:A77"/>
    <mergeCell ref="C76:C77"/>
    <mergeCell ref="D76:D77"/>
    <mergeCell ref="E76:E77"/>
    <mergeCell ref="F76:F77"/>
    <mergeCell ref="G76:G77"/>
    <mergeCell ref="H76:H77"/>
    <mergeCell ref="I76:I77"/>
    <mergeCell ref="A62:J62"/>
    <mergeCell ref="A63:J63"/>
    <mergeCell ref="A57:A58"/>
    <mergeCell ref="C57:C58"/>
    <mergeCell ref="D57:D58"/>
    <mergeCell ref="E57:E58"/>
    <mergeCell ref="F57:F58"/>
    <mergeCell ref="C20:C21"/>
    <mergeCell ref="D20:D21"/>
    <mergeCell ref="E20:E21"/>
    <mergeCell ref="F20:F21"/>
    <mergeCell ref="G20:G21"/>
    <mergeCell ref="H20:H21"/>
    <mergeCell ref="A20:A21"/>
    <mergeCell ref="J20:J21"/>
    <mergeCell ref="G57:G58"/>
    <mergeCell ref="I57:I58"/>
    <mergeCell ref="J57:J58"/>
    <mergeCell ref="A49:A50"/>
    <mergeCell ref="C49:C50"/>
    <mergeCell ref="D49:D50"/>
    <mergeCell ref="E49:E50"/>
    <mergeCell ref="F49:F50"/>
    <mergeCell ref="G49:G50"/>
    <mergeCell ref="M55:M56"/>
    <mergeCell ref="A53:J53"/>
    <mergeCell ref="A54:J54"/>
    <mergeCell ref="J55:J56"/>
    <mergeCell ref="J41:J42"/>
    <mergeCell ref="I43:I44"/>
    <mergeCell ref="J43:J44"/>
    <mergeCell ref="A45:A46"/>
    <mergeCell ref="C45:C46"/>
    <mergeCell ref="J45:J46"/>
    <mergeCell ref="D45:D46"/>
    <mergeCell ref="E45:E46"/>
    <mergeCell ref="F45:F46"/>
    <mergeCell ref="G45:G46"/>
    <mergeCell ref="H45:H46"/>
    <mergeCell ref="I45:I46"/>
    <mergeCell ref="H49:H50"/>
    <mergeCell ref="I49:I50"/>
    <mergeCell ref="J49:J50"/>
    <mergeCell ref="I41:I42"/>
  </mergeCells>
  <pageMargins left="0" right="0" top="0" bottom="0" header="0.3" footer="0.3"/>
  <pageSetup paperSize="5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2"/>
  <sheetViews>
    <sheetView view="pageLayout" zoomScaleNormal="100" workbookViewId="0">
      <selection activeCell="D11" sqref="D11:D12"/>
    </sheetView>
  </sheetViews>
  <sheetFormatPr defaultRowHeight="13.2"/>
  <cols>
    <col min="1" max="1" width="6.88671875" style="25" customWidth="1"/>
    <col min="2" max="2" width="44.5546875" style="25" customWidth="1"/>
    <col min="3" max="3" width="14.44140625" style="26" customWidth="1"/>
    <col min="4" max="4" width="13" style="26" customWidth="1"/>
    <col min="5" max="5" width="13.6640625" style="26" customWidth="1"/>
    <col min="6" max="6" width="14.5546875" style="10" bestFit="1" customWidth="1"/>
    <col min="7" max="7" width="19.5546875" style="10" customWidth="1"/>
    <col min="8" max="8" width="16.109375" style="10" bestFit="1" customWidth="1"/>
    <col min="9" max="252" width="8.88671875" style="10"/>
    <col min="253" max="253" width="7.88671875" style="10" customWidth="1"/>
    <col min="254" max="254" width="44.44140625" style="10" customWidth="1"/>
    <col min="255" max="257" width="14.6640625" style="10" customWidth="1"/>
    <col min="258" max="259" width="15" style="10" bestFit="1" customWidth="1"/>
    <col min="260" max="508" width="8.88671875" style="10"/>
    <col min="509" max="509" width="7.88671875" style="10" customWidth="1"/>
    <col min="510" max="510" width="44.44140625" style="10" customWidth="1"/>
    <col min="511" max="513" width="14.6640625" style="10" customWidth="1"/>
    <col min="514" max="515" width="15" style="10" bestFit="1" customWidth="1"/>
    <col min="516" max="764" width="8.88671875" style="10"/>
    <col min="765" max="765" width="7.88671875" style="10" customWidth="1"/>
    <col min="766" max="766" width="44.44140625" style="10" customWidth="1"/>
    <col min="767" max="769" width="14.6640625" style="10" customWidth="1"/>
    <col min="770" max="771" width="15" style="10" bestFit="1" customWidth="1"/>
    <col min="772" max="1020" width="8.88671875" style="10"/>
    <col min="1021" max="1021" width="7.88671875" style="10" customWidth="1"/>
    <col min="1022" max="1022" width="44.44140625" style="10" customWidth="1"/>
    <col min="1023" max="1025" width="14.6640625" style="10" customWidth="1"/>
    <col min="1026" max="1027" width="15" style="10" bestFit="1" customWidth="1"/>
    <col min="1028" max="1276" width="8.88671875" style="10"/>
    <col min="1277" max="1277" width="7.88671875" style="10" customWidth="1"/>
    <col min="1278" max="1278" width="44.44140625" style="10" customWidth="1"/>
    <col min="1279" max="1281" width="14.6640625" style="10" customWidth="1"/>
    <col min="1282" max="1283" width="15" style="10" bestFit="1" customWidth="1"/>
    <col min="1284" max="1532" width="8.88671875" style="10"/>
    <col min="1533" max="1533" width="7.88671875" style="10" customWidth="1"/>
    <col min="1534" max="1534" width="44.44140625" style="10" customWidth="1"/>
    <col min="1535" max="1537" width="14.6640625" style="10" customWidth="1"/>
    <col min="1538" max="1539" width="15" style="10" bestFit="1" customWidth="1"/>
    <col min="1540" max="1788" width="8.88671875" style="10"/>
    <col min="1789" max="1789" width="7.88671875" style="10" customWidth="1"/>
    <col min="1790" max="1790" width="44.44140625" style="10" customWidth="1"/>
    <col min="1791" max="1793" width="14.6640625" style="10" customWidth="1"/>
    <col min="1794" max="1795" width="15" style="10" bestFit="1" customWidth="1"/>
    <col min="1796" max="2044" width="8.88671875" style="10"/>
    <col min="2045" max="2045" width="7.88671875" style="10" customWidth="1"/>
    <col min="2046" max="2046" width="44.44140625" style="10" customWidth="1"/>
    <col min="2047" max="2049" width="14.6640625" style="10" customWidth="1"/>
    <col min="2050" max="2051" width="15" style="10" bestFit="1" customWidth="1"/>
    <col min="2052" max="2300" width="8.88671875" style="10"/>
    <col min="2301" max="2301" width="7.88671875" style="10" customWidth="1"/>
    <col min="2302" max="2302" width="44.44140625" style="10" customWidth="1"/>
    <col min="2303" max="2305" width="14.6640625" style="10" customWidth="1"/>
    <col min="2306" max="2307" width="15" style="10" bestFit="1" customWidth="1"/>
    <col min="2308" max="2556" width="8.88671875" style="10"/>
    <col min="2557" max="2557" width="7.88671875" style="10" customWidth="1"/>
    <col min="2558" max="2558" width="44.44140625" style="10" customWidth="1"/>
    <col min="2559" max="2561" width="14.6640625" style="10" customWidth="1"/>
    <col min="2562" max="2563" width="15" style="10" bestFit="1" customWidth="1"/>
    <col min="2564" max="2812" width="8.88671875" style="10"/>
    <col min="2813" max="2813" width="7.88671875" style="10" customWidth="1"/>
    <col min="2814" max="2814" width="44.44140625" style="10" customWidth="1"/>
    <col min="2815" max="2817" width="14.6640625" style="10" customWidth="1"/>
    <col min="2818" max="2819" width="15" style="10" bestFit="1" customWidth="1"/>
    <col min="2820" max="3068" width="8.88671875" style="10"/>
    <col min="3069" max="3069" width="7.88671875" style="10" customWidth="1"/>
    <col min="3070" max="3070" width="44.44140625" style="10" customWidth="1"/>
    <col min="3071" max="3073" width="14.6640625" style="10" customWidth="1"/>
    <col min="3074" max="3075" width="15" style="10" bestFit="1" customWidth="1"/>
    <col min="3076" max="3324" width="8.88671875" style="10"/>
    <col min="3325" max="3325" width="7.88671875" style="10" customWidth="1"/>
    <col min="3326" max="3326" width="44.44140625" style="10" customWidth="1"/>
    <col min="3327" max="3329" width="14.6640625" style="10" customWidth="1"/>
    <col min="3330" max="3331" width="15" style="10" bestFit="1" customWidth="1"/>
    <col min="3332" max="3580" width="8.88671875" style="10"/>
    <col min="3581" max="3581" width="7.88671875" style="10" customWidth="1"/>
    <col min="3582" max="3582" width="44.44140625" style="10" customWidth="1"/>
    <col min="3583" max="3585" width="14.6640625" style="10" customWidth="1"/>
    <col min="3586" max="3587" width="15" style="10" bestFit="1" customWidth="1"/>
    <col min="3588" max="3836" width="8.88671875" style="10"/>
    <col min="3837" max="3837" width="7.88671875" style="10" customWidth="1"/>
    <col min="3838" max="3838" width="44.44140625" style="10" customWidth="1"/>
    <col min="3839" max="3841" width="14.6640625" style="10" customWidth="1"/>
    <col min="3842" max="3843" width="15" style="10" bestFit="1" customWidth="1"/>
    <col min="3844" max="4092" width="8.88671875" style="10"/>
    <col min="4093" max="4093" width="7.88671875" style="10" customWidth="1"/>
    <col min="4094" max="4094" width="44.44140625" style="10" customWidth="1"/>
    <col min="4095" max="4097" width="14.6640625" style="10" customWidth="1"/>
    <col min="4098" max="4099" width="15" style="10" bestFit="1" customWidth="1"/>
    <col min="4100" max="4348" width="8.88671875" style="10"/>
    <col min="4349" max="4349" width="7.88671875" style="10" customWidth="1"/>
    <col min="4350" max="4350" width="44.44140625" style="10" customWidth="1"/>
    <col min="4351" max="4353" width="14.6640625" style="10" customWidth="1"/>
    <col min="4354" max="4355" width="15" style="10" bestFit="1" customWidth="1"/>
    <col min="4356" max="4604" width="8.88671875" style="10"/>
    <col min="4605" max="4605" width="7.88671875" style="10" customWidth="1"/>
    <col min="4606" max="4606" width="44.44140625" style="10" customWidth="1"/>
    <col min="4607" max="4609" width="14.6640625" style="10" customWidth="1"/>
    <col min="4610" max="4611" width="15" style="10" bestFit="1" customWidth="1"/>
    <col min="4612" max="4860" width="8.88671875" style="10"/>
    <col min="4861" max="4861" width="7.88671875" style="10" customWidth="1"/>
    <col min="4862" max="4862" width="44.44140625" style="10" customWidth="1"/>
    <col min="4863" max="4865" width="14.6640625" style="10" customWidth="1"/>
    <col min="4866" max="4867" width="15" style="10" bestFit="1" customWidth="1"/>
    <col min="4868" max="5116" width="8.88671875" style="10"/>
    <col min="5117" max="5117" width="7.88671875" style="10" customWidth="1"/>
    <col min="5118" max="5118" width="44.44140625" style="10" customWidth="1"/>
    <col min="5119" max="5121" width="14.6640625" style="10" customWidth="1"/>
    <col min="5122" max="5123" width="15" style="10" bestFit="1" customWidth="1"/>
    <col min="5124" max="5372" width="8.88671875" style="10"/>
    <col min="5373" max="5373" width="7.88671875" style="10" customWidth="1"/>
    <col min="5374" max="5374" width="44.44140625" style="10" customWidth="1"/>
    <col min="5375" max="5377" width="14.6640625" style="10" customWidth="1"/>
    <col min="5378" max="5379" width="15" style="10" bestFit="1" customWidth="1"/>
    <col min="5380" max="5628" width="8.88671875" style="10"/>
    <col min="5629" max="5629" width="7.88671875" style="10" customWidth="1"/>
    <col min="5630" max="5630" width="44.44140625" style="10" customWidth="1"/>
    <col min="5631" max="5633" width="14.6640625" style="10" customWidth="1"/>
    <col min="5634" max="5635" width="15" style="10" bestFit="1" customWidth="1"/>
    <col min="5636" max="5884" width="8.88671875" style="10"/>
    <col min="5885" max="5885" width="7.88671875" style="10" customWidth="1"/>
    <col min="5886" max="5886" width="44.44140625" style="10" customWidth="1"/>
    <col min="5887" max="5889" width="14.6640625" style="10" customWidth="1"/>
    <col min="5890" max="5891" width="15" style="10" bestFit="1" customWidth="1"/>
    <col min="5892" max="6140" width="8.88671875" style="10"/>
    <col min="6141" max="6141" width="7.88671875" style="10" customWidth="1"/>
    <col min="6142" max="6142" width="44.44140625" style="10" customWidth="1"/>
    <col min="6143" max="6145" width="14.6640625" style="10" customWidth="1"/>
    <col min="6146" max="6147" width="15" style="10" bestFit="1" customWidth="1"/>
    <col min="6148" max="6396" width="8.88671875" style="10"/>
    <col min="6397" max="6397" width="7.88671875" style="10" customWidth="1"/>
    <col min="6398" max="6398" width="44.44140625" style="10" customWidth="1"/>
    <col min="6399" max="6401" width="14.6640625" style="10" customWidth="1"/>
    <col min="6402" max="6403" width="15" style="10" bestFit="1" customWidth="1"/>
    <col min="6404" max="6652" width="8.88671875" style="10"/>
    <col min="6653" max="6653" width="7.88671875" style="10" customWidth="1"/>
    <col min="6654" max="6654" width="44.44140625" style="10" customWidth="1"/>
    <col min="6655" max="6657" width="14.6640625" style="10" customWidth="1"/>
    <col min="6658" max="6659" width="15" style="10" bestFit="1" customWidth="1"/>
    <col min="6660" max="6908" width="8.88671875" style="10"/>
    <col min="6909" max="6909" width="7.88671875" style="10" customWidth="1"/>
    <col min="6910" max="6910" width="44.44140625" style="10" customWidth="1"/>
    <col min="6911" max="6913" width="14.6640625" style="10" customWidth="1"/>
    <col min="6914" max="6915" width="15" style="10" bestFit="1" customWidth="1"/>
    <col min="6916" max="7164" width="8.88671875" style="10"/>
    <col min="7165" max="7165" width="7.88671875" style="10" customWidth="1"/>
    <col min="7166" max="7166" width="44.44140625" style="10" customWidth="1"/>
    <col min="7167" max="7169" width="14.6640625" style="10" customWidth="1"/>
    <col min="7170" max="7171" width="15" style="10" bestFit="1" customWidth="1"/>
    <col min="7172" max="7420" width="8.88671875" style="10"/>
    <col min="7421" max="7421" width="7.88671875" style="10" customWidth="1"/>
    <col min="7422" max="7422" width="44.44140625" style="10" customWidth="1"/>
    <col min="7423" max="7425" width="14.6640625" style="10" customWidth="1"/>
    <col min="7426" max="7427" width="15" style="10" bestFit="1" customWidth="1"/>
    <col min="7428" max="7676" width="8.88671875" style="10"/>
    <col min="7677" max="7677" width="7.88671875" style="10" customWidth="1"/>
    <col min="7678" max="7678" width="44.44140625" style="10" customWidth="1"/>
    <col min="7679" max="7681" width="14.6640625" style="10" customWidth="1"/>
    <col min="7682" max="7683" width="15" style="10" bestFit="1" customWidth="1"/>
    <col min="7684" max="7932" width="8.88671875" style="10"/>
    <col min="7933" max="7933" width="7.88671875" style="10" customWidth="1"/>
    <col min="7934" max="7934" width="44.44140625" style="10" customWidth="1"/>
    <col min="7935" max="7937" width="14.6640625" style="10" customWidth="1"/>
    <col min="7938" max="7939" width="15" style="10" bestFit="1" customWidth="1"/>
    <col min="7940" max="8188" width="8.88671875" style="10"/>
    <col min="8189" max="8189" width="7.88671875" style="10" customWidth="1"/>
    <col min="8190" max="8190" width="44.44140625" style="10" customWidth="1"/>
    <col min="8191" max="8193" width="14.6640625" style="10" customWidth="1"/>
    <col min="8194" max="8195" width="15" style="10" bestFit="1" customWidth="1"/>
    <col min="8196" max="8444" width="8.88671875" style="10"/>
    <col min="8445" max="8445" width="7.88671875" style="10" customWidth="1"/>
    <col min="8446" max="8446" width="44.44140625" style="10" customWidth="1"/>
    <col min="8447" max="8449" width="14.6640625" style="10" customWidth="1"/>
    <col min="8450" max="8451" width="15" style="10" bestFit="1" customWidth="1"/>
    <col min="8452" max="8700" width="8.88671875" style="10"/>
    <col min="8701" max="8701" width="7.88671875" style="10" customWidth="1"/>
    <col min="8702" max="8702" width="44.44140625" style="10" customWidth="1"/>
    <col min="8703" max="8705" width="14.6640625" style="10" customWidth="1"/>
    <col min="8706" max="8707" width="15" style="10" bestFit="1" customWidth="1"/>
    <col min="8708" max="8956" width="8.88671875" style="10"/>
    <col min="8957" max="8957" width="7.88671875" style="10" customWidth="1"/>
    <col min="8958" max="8958" width="44.44140625" style="10" customWidth="1"/>
    <col min="8959" max="8961" width="14.6640625" style="10" customWidth="1"/>
    <col min="8962" max="8963" width="15" style="10" bestFit="1" customWidth="1"/>
    <col min="8964" max="9212" width="8.88671875" style="10"/>
    <col min="9213" max="9213" width="7.88671875" style="10" customWidth="1"/>
    <col min="9214" max="9214" width="44.44140625" style="10" customWidth="1"/>
    <col min="9215" max="9217" width="14.6640625" style="10" customWidth="1"/>
    <col min="9218" max="9219" width="15" style="10" bestFit="1" customWidth="1"/>
    <col min="9220" max="9468" width="8.88671875" style="10"/>
    <col min="9469" max="9469" width="7.88671875" style="10" customWidth="1"/>
    <col min="9470" max="9470" width="44.44140625" style="10" customWidth="1"/>
    <col min="9471" max="9473" width="14.6640625" style="10" customWidth="1"/>
    <col min="9474" max="9475" width="15" style="10" bestFit="1" customWidth="1"/>
    <col min="9476" max="9724" width="8.88671875" style="10"/>
    <col min="9725" max="9725" width="7.88671875" style="10" customWidth="1"/>
    <col min="9726" max="9726" width="44.44140625" style="10" customWidth="1"/>
    <col min="9727" max="9729" width="14.6640625" style="10" customWidth="1"/>
    <col min="9730" max="9731" width="15" style="10" bestFit="1" customWidth="1"/>
    <col min="9732" max="9980" width="8.88671875" style="10"/>
    <col min="9981" max="9981" width="7.88671875" style="10" customWidth="1"/>
    <col min="9982" max="9982" width="44.44140625" style="10" customWidth="1"/>
    <col min="9983" max="9985" width="14.6640625" style="10" customWidth="1"/>
    <col min="9986" max="9987" width="15" style="10" bestFit="1" customWidth="1"/>
    <col min="9988" max="10236" width="8.88671875" style="10"/>
    <col min="10237" max="10237" width="7.88671875" style="10" customWidth="1"/>
    <col min="10238" max="10238" width="44.44140625" style="10" customWidth="1"/>
    <col min="10239" max="10241" width="14.6640625" style="10" customWidth="1"/>
    <col min="10242" max="10243" width="15" style="10" bestFit="1" customWidth="1"/>
    <col min="10244" max="10492" width="8.88671875" style="10"/>
    <col min="10493" max="10493" width="7.88671875" style="10" customWidth="1"/>
    <col min="10494" max="10494" width="44.44140625" style="10" customWidth="1"/>
    <col min="10495" max="10497" width="14.6640625" style="10" customWidth="1"/>
    <col min="10498" max="10499" width="15" style="10" bestFit="1" customWidth="1"/>
    <col min="10500" max="10748" width="8.88671875" style="10"/>
    <col min="10749" max="10749" width="7.88671875" style="10" customWidth="1"/>
    <col min="10750" max="10750" width="44.44140625" style="10" customWidth="1"/>
    <col min="10751" max="10753" width="14.6640625" style="10" customWidth="1"/>
    <col min="10754" max="10755" width="15" style="10" bestFit="1" customWidth="1"/>
    <col min="10756" max="11004" width="8.88671875" style="10"/>
    <col min="11005" max="11005" width="7.88671875" style="10" customWidth="1"/>
    <col min="11006" max="11006" width="44.44140625" style="10" customWidth="1"/>
    <col min="11007" max="11009" width="14.6640625" style="10" customWidth="1"/>
    <col min="11010" max="11011" width="15" style="10" bestFit="1" customWidth="1"/>
    <col min="11012" max="11260" width="8.88671875" style="10"/>
    <col min="11261" max="11261" width="7.88671875" style="10" customWidth="1"/>
    <col min="11262" max="11262" width="44.44140625" style="10" customWidth="1"/>
    <col min="11263" max="11265" width="14.6640625" style="10" customWidth="1"/>
    <col min="11266" max="11267" width="15" style="10" bestFit="1" customWidth="1"/>
    <col min="11268" max="11516" width="8.88671875" style="10"/>
    <col min="11517" max="11517" width="7.88671875" style="10" customWidth="1"/>
    <col min="11518" max="11518" width="44.44140625" style="10" customWidth="1"/>
    <col min="11519" max="11521" width="14.6640625" style="10" customWidth="1"/>
    <col min="11522" max="11523" width="15" style="10" bestFit="1" customWidth="1"/>
    <col min="11524" max="11772" width="8.88671875" style="10"/>
    <col min="11773" max="11773" width="7.88671875" style="10" customWidth="1"/>
    <col min="11774" max="11774" width="44.44140625" style="10" customWidth="1"/>
    <col min="11775" max="11777" width="14.6640625" style="10" customWidth="1"/>
    <col min="11778" max="11779" width="15" style="10" bestFit="1" customWidth="1"/>
    <col min="11780" max="12028" width="8.88671875" style="10"/>
    <col min="12029" max="12029" width="7.88671875" style="10" customWidth="1"/>
    <col min="12030" max="12030" width="44.44140625" style="10" customWidth="1"/>
    <col min="12031" max="12033" width="14.6640625" style="10" customWidth="1"/>
    <col min="12034" max="12035" width="15" style="10" bestFit="1" customWidth="1"/>
    <col min="12036" max="12284" width="8.88671875" style="10"/>
    <col min="12285" max="12285" width="7.88671875" style="10" customWidth="1"/>
    <col min="12286" max="12286" width="44.44140625" style="10" customWidth="1"/>
    <col min="12287" max="12289" width="14.6640625" style="10" customWidth="1"/>
    <col min="12290" max="12291" width="15" style="10" bestFit="1" customWidth="1"/>
    <col min="12292" max="12540" width="8.88671875" style="10"/>
    <col min="12541" max="12541" width="7.88671875" style="10" customWidth="1"/>
    <col min="12542" max="12542" width="44.44140625" style="10" customWidth="1"/>
    <col min="12543" max="12545" width="14.6640625" style="10" customWidth="1"/>
    <col min="12546" max="12547" width="15" style="10" bestFit="1" customWidth="1"/>
    <col min="12548" max="12796" width="8.88671875" style="10"/>
    <col min="12797" max="12797" width="7.88671875" style="10" customWidth="1"/>
    <col min="12798" max="12798" width="44.44140625" style="10" customWidth="1"/>
    <col min="12799" max="12801" width="14.6640625" style="10" customWidth="1"/>
    <col min="12802" max="12803" width="15" style="10" bestFit="1" customWidth="1"/>
    <col min="12804" max="13052" width="8.88671875" style="10"/>
    <col min="13053" max="13053" width="7.88671875" style="10" customWidth="1"/>
    <col min="13054" max="13054" width="44.44140625" style="10" customWidth="1"/>
    <col min="13055" max="13057" width="14.6640625" style="10" customWidth="1"/>
    <col min="13058" max="13059" width="15" style="10" bestFit="1" customWidth="1"/>
    <col min="13060" max="13308" width="8.88671875" style="10"/>
    <col min="13309" max="13309" width="7.88671875" style="10" customWidth="1"/>
    <col min="13310" max="13310" width="44.44140625" style="10" customWidth="1"/>
    <col min="13311" max="13313" width="14.6640625" style="10" customWidth="1"/>
    <col min="13314" max="13315" width="15" style="10" bestFit="1" customWidth="1"/>
    <col min="13316" max="13564" width="8.88671875" style="10"/>
    <col min="13565" max="13565" width="7.88671875" style="10" customWidth="1"/>
    <col min="13566" max="13566" width="44.44140625" style="10" customWidth="1"/>
    <col min="13567" max="13569" width="14.6640625" style="10" customWidth="1"/>
    <col min="13570" max="13571" width="15" style="10" bestFit="1" customWidth="1"/>
    <col min="13572" max="13820" width="8.88671875" style="10"/>
    <col min="13821" max="13821" width="7.88671875" style="10" customWidth="1"/>
    <col min="13822" max="13822" width="44.44140625" style="10" customWidth="1"/>
    <col min="13823" max="13825" width="14.6640625" style="10" customWidth="1"/>
    <col min="13826" max="13827" width="15" style="10" bestFit="1" customWidth="1"/>
    <col min="13828" max="14076" width="8.88671875" style="10"/>
    <col min="14077" max="14077" width="7.88671875" style="10" customWidth="1"/>
    <col min="14078" max="14078" width="44.44140625" style="10" customWidth="1"/>
    <col min="14079" max="14081" width="14.6640625" style="10" customWidth="1"/>
    <col min="14082" max="14083" width="15" style="10" bestFit="1" customWidth="1"/>
    <col min="14084" max="14332" width="8.88671875" style="10"/>
    <col min="14333" max="14333" width="7.88671875" style="10" customWidth="1"/>
    <col min="14334" max="14334" width="44.44140625" style="10" customWidth="1"/>
    <col min="14335" max="14337" width="14.6640625" style="10" customWidth="1"/>
    <col min="14338" max="14339" width="15" style="10" bestFit="1" customWidth="1"/>
    <col min="14340" max="14588" width="8.88671875" style="10"/>
    <col min="14589" max="14589" width="7.88671875" style="10" customWidth="1"/>
    <col min="14590" max="14590" width="44.44140625" style="10" customWidth="1"/>
    <col min="14591" max="14593" width="14.6640625" style="10" customWidth="1"/>
    <col min="14594" max="14595" width="15" style="10" bestFit="1" customWidth="1"/>
    <col min="14596" max="14844" width="8.88671875" style="10"/>
    <col min="14845" max="14845" width="7.88671875" style="10" customWidth="1"/>
    <col min="14846" max="14846" width="44.44140625" style="10" customWidth="1"/>
    <col min="14847" max="14849" width="14.6640625" style="10" customWidth="1"/>
    <col min="14850" max="14851" width="15" style="10" bestFit="1" customWidth="1"/>
    <col min="14852" max="15100" width="8.88671875" style="10"/>
    <col min="15101" max="15101" width="7.88671875" style="10" customWidth="1"/>
    <col min="15102" max="15102" width="44.44140625" style="10" customWidth="1"/>
    <col min="15103" max="15105" width="14.6640625" style="10" customWidth="1"/>
    <col min="15106" max="15107" width="15" style="10" bestFit="1" customWidth="1"/>
    <col min="15108" max="15356" width="8.88671875" style="10"/>
    <col min="15357" max="15357" width="7.88671875" style="10" customWidth="1"/>
    <col min="15358" max="15358" width="44.44140625" style="10" customWidth="1"/>
    <col min="15359" max="15361" width="14.6640625" style="10" customWidth="1"/>
    <col min="15362" max="15363" width="15" style="10" bestFit="1" customWidth="1"/>
    <col min="15364" max="15612" width="8.88671875" style="10"/>
    <col min="15613" max="15613" width="7.88671875" style="10" customWidth="1"/>
    <col min="15614" max="15614" width="44.44140625" style="10" customWidth="1"/>
    <col min="15615" max="15617" width="14.6640625" style="10" customWidth="1"/>
    <col min="15618" max="15619" width="15" style="10" bestFit="1" customWidth="1"/>
    <col min="15620" max="15868" width="8.88671875" style="10"/>
    <col min="15869" max="15869" width="7.88671875" style="10" customWidth="1"/>
    <col min="15870" max="15870" width="44.44140625" style="10" customWidth="1"/>
    <col min="15871" max="15873" width="14.6640625" style="10" customWidth="1"/>
    <col min="15874" max="15875" width="15" style="10" bestFit="1" customWidth="1"/>
    <col min="15876" max="16124" width="8.88671875" style="10"/>
    <col min="16125" max="16125" width="7.88671875" style="10" customWidth="1"/>
    <col min="16126" max="16126" width="44.44140625" style="10" customWidth="1"/>
    <col min="16127" max="16129" width="14.6640625" style="10" customWidth="1"/>
    <col min="16130" max="16131" width="15" style="10" bestFit="1" customWidth="1"/>
    <col min="16132" max="16384" width="8.88671875" style="10"/>
  </cols>
  <sheetData>
    <row r="1" spans="1:9" ht="24" customHeight="1">
      <c r="A1" s="495" t="s">
        <v>520</v>
      </c>
      <c r="B1" s="496"/>
      <c r="C1" s="496"/>
      <c r="D1" s="496"/>
      <c r="E1" s="497"/>
    </row>
    <row r="2" spans="1:9" ht="21.6" customHeight="1">
      <c r="A2" s="498" t="s">
        <v>280</v>
      </c>
      <c r="B2" s="499"/>
      <c r="C2" s="499"/>
      <c r="D2" s="499"/>
      <c r="E2" s="500"/>
    </row>
    <row r="3" spans="1:9" ht="21.6" customHeight="1">
      <c r="A3" s="451" t="s">
        <v>782</v>
      </c>
      <c r="B3" s="452"/>
      <c r="C3" s="452"/>
      <c r="D3" s="452"/>
      <c r="E3" s="453"/>
    </row>
    <row r="4" spans="1:9" ht="21.6" customHeight="1">
      <c r="A4" s="579" t="s">
        <v>4</v>
      </c>
      <c r="B4" s="580"/>
      <c r="C4" s="580"/>
      <c r="D4" s="580"/>
      <c r="E4" s="581"/>
    </row>
    <row r="5" spans="1:9" ht="21.6" customHeight="1">
      <c r="A5" s="451" t="s">
        <v>521</v>
      </c>
      <c r="B5" s="452"/>
      <c r="C5" s="452"/>
      <c r="D5" s="452"/>
      <c r="E5" s="453"/>
    </row>
    <row r="6" spans="1:9" ht="21.6" customHeight="1" thickBot="1">
      <c r="A6" s="627" t="s">
        <v>537</v>
      </c>
      <c r="B6" s="600"/>
      <c r="C6" s="600"/>
      <c r="D6" s="600"/>
      <c r="E6" s="601"/>
      <c r="H6" s="10" t="s">
        <v>509</v>
      </c>
    </row>
    <row r="7" spans="1:9" ht="57.75" customHeight="1">
      <c r="A7" s="428" t="s">
        <v>522</v>
      </c>
      <c r="B7" s="429"/>
      <c r="C7" s="11" t="s">
        <v>523</v>
      </c>
      <c r="D7" s="11" t="s">
        <v>776</v>
      </c>
      <c r="E7" s="11" t="s">
        <v>781</v>
      </c>
      <c r="G7" s="10" t="s">
        <v>509</v>
      </c>
    </row>
    <row r="8" spans="1:9" ht="16.8" thickBot="1">
      <c r="A8" s="430" t="s">
        <v>281</v>
      </c>
      <c r="B8" s="431"/>
      <c r="C8" s="60" t="s">
        <v>538</v>
      </c>
      <c r="D8" s="60" t="s">
        <v>777</v>
      </c>
      <c r="E8" s="60" t="s">
        <v>778</v>
      </c>
    </row>
    <row r="9" spans="1:9" ht="17.399999999999999">
      <c r="A9" s="561">
        <v>10</v>
      </c>
      <c r="B9" s="103" t="s">
        <v>524</v>
      </c>
      <c r="C9" s="275"/>
      <c r="D9" s="275"/>
      <c r="E9" s="275"/>
      <c r="G9" s="257"/>
    </row>
    <row r="10" spans="1:9" ht="16.5" customHeight="1" thickBot="1">
      <c r="A10" s="552"/>
      <c r="B10" s="104" t="s">
        <v>258</v>
      </c>
      <c r="C10" s="276"/>
      <c r="D10" s="276"/>
      <c r="E10" s="276"/>
      <c r="G10" s="257"/>
    </row>
    <row r="11" spans="1:9" ht="17.399999999999999">
      <c r="A11" s="576">
        <v>11</v>
      </c>
      <c r="B11" s="88" t="s">
        <v>525</v>
      </c>
      <c r="C11" s="473">
        <f>2639728.69+192918+500000</f>
        <v>3332646.69</v>
      </c>
      <c r="D11" s="530">
        <f>[4]PS4!$C$215+[4]PS4!$D$215+[4]PS4!$E$215</f>
        <v>1954439.8099999998</v>
      </c>
      <c r="E11" s="473">
        <f>2639728.69+192918</f>
        <v>2832646.69</v>
      </c>
      <c r="G11" s="257"/>
    </row>
    <row r="12" spans="1:9" ht="15">
      <c r="A12" s="575"/>
      <c r="B12" s="89" t="s">
        <v>258</v>
      </c>
      <c r="C12" s="435"/>
      <c r="D12" s="539"/>
      <c r="E12" s="435"/>
      <c r="F12" s="257"/>
      <c r="G12" s="257"/>
    </row>
    <row r="13" spans="1:9" ht="17.399999999999999">
      <c r="A13" s="576">
        <v>12</v>
      </c>
      <c r="B13" s="90" t="s">
        <v>526</v>
      </c>
      <c r="C13" s="462">
        <f>49877.24+24796.36</f>
        <v>74673.600000000006</v>
      </c>
      <c r="D13" s="535">
        <f>[4]PS4!$F$215+[4]PS4!$G$215</f>
        <v>40143</v>
      </c>
      <c r="E13" s="462">
        <f>49877.24+24796.36</f>
        <v>74673.600000000006</v>
      </c>
      <c r="G13" s="257"/>
    </row>
    <row r="14" spans="1:9" ht="16.2">
      <c r="A14" s="575"/>
      <c r="B14" s="91" t="s">
        <v>420</v>
      </c>
      <c r="C14" s="435"/>
      <c r="D14" s="539"/>
      <c r="E14" s="435"/>
      <c r="G14" s="257"/>
    </row>
    <row r="15" spans="1:9" ht="34.799999999999997">
      <c r="A15" s="576">
        <v>16</v>
      </c>
      <c r="B15" s="92" t="s">
        <v>527</v>
      </c>
      <c r="C15" s="462">
        <v>200000</v>
      </c>
      <c r="D15" s="535">
        <f>[4]PS4!$H$215</f>
        <v>1000</v>
      </c>
      <c r="E15" s="602">
        <v>245000</v>
      </c>
      <c r="G15" s="257"/>
    </row>
    <row r="16" spans="1:9" ht="16.8" thickBot="1">
      <c r="A16" s="575"/>
      <c r="B16" s="93" t="s">
        <v>421</v>
      </c>
      <c r="C16" s="463"/>
      <c r="D16" s="554"/>
      <c r="E16" s="607"/>
      <c r="I16" s="13"/>
    </row>
    <row r="17" spans="1:9" ht="25.5" customHeight="1" thickBot="1">
      <c r="A17" s="95"/>
      <c r="B17" s="96" t="s">
        <v>528</v>
      </c>
      <c r="C17" s="97">
        <f>SUM(C11:C16)</f>
        <v>3607320.29</v>
      </c>
      <c r="D17" s="97">
        <f>SUM(D11:D16)</f>
        <v>1995582.8099999998</v>
      </c>
      <c r="E17" s="97">
        <f>SUM(E11:E16)</f>
        <v>3152320.29</v>
      </c>
      <c r="I17" s="13"/>
    </row>
    <row r="18" spans="1:9" ht="17.399999999999999">
      <c r="A18" s="550">
        <v>30</v>
      </c>
      <c r="B18" s="105" t="s">
        <v>529</v>
      </c>
      <c r="C18" s="275"/>
      <c r="D18" s="275"/>
      <c r="E18" s="275"/>
    </row>
    <row r="19" spans="1:9" ht="16.8" thickBot="1">
      <c r="A19" s="550"/>
      <c r="B19" s="106" t="s">
        <v>260</v>
      </c>
      <c r="C19" s="276"/>
      <c r="D19" s="276"/>
      <c r="E19" s="276"/>
    </row>
    <row r="20" spans="1:9" ht="17.399999999999999">
      <c r="A20" s="577">
        <v>33</v>
      </c>
      <c r="B20" s="92" t="s">
        <v>530</v>
      </c>
      <c r="C20" s="473">
        <v>1000</v>
      </c>
      <c r="D20" s="530">
        <f>[4]PS4!$I$215</f>
        <v>0</v>
      </c>
      <c r="E20" s="473">
        <v>1000</v>
      </c>
    </row>
    <row r="21" spans="1:9" ht="16.2">
      <c r="A21" s="577"/>
      <c r="B21" s="52" t="s">
        <v>422</v>
      </c>
      <c r="C21" s="435"/>
      <c r="D21" s="539"/>
      <c r="E21" s="435"/>
    </row>
    <row r="22" spans="1:9" ht="17.399999999999999">
      <c r="A22" s="577">
        <v>37</v>
      </c>
      <c r="B22" s="16" t="s">
        <v>531</v>
      </c>
      <c r="C22" s="462"/>
      <c r="D22" s="535"/>
      <c r="E22" s="462"/>
    </row>
    <row r="23" spans="1:9" ht="16.8" thickBot="1">
      <c r="A23" s="576"/>
      <c r="B23" s="53" t="s">
        <v>452</v>
      </c>
      <c r="C23" s="463"/>
      <c r="D23" s="554"/>
      <c r="E23" s="463"/>
    </row>
    <row r="24" spans="1:9" ht="24" customHeight="1" thickBot="1">
      <c r="A24" s="98"/>
      <c r="B24" s="96" t="s">
        <v>528</v>
      </c>
      <c r="C24" s="97">
        <f>C20+C22</f>
        <v>1000</v>
      </c>
      <c r="D24" s="97">
        <f>D20+D22</f>
        <v>0</v>
      </c>
      <c r="E24" s="97">
        <f>E20+E22</f>
        <v>1000</v>
      </c>
    </row>
    <row r="25" spans="1:9" ht="15.75" customHeight="1">
      <c r="A25" s="536">
        <v>40</v>
      </c>
      <c r="B25" s="107" t="s">
        <v>532</v>
      </c>
      <c r="C25" s="571"/>
      <c r="D25" s="571"/>
      <c r="E25" s="571"/>
    </row>
    <row r="26" spans="1:9" ht="17.25" customHeight="1" thickBot="1">
      <c r="A26" s="537"/>
      <c r="B26" s="108" t="s">
        <v>261</v>
      </c>
      <c r="C26" s="572"/>
      <c r="D26" s="572"/>
      <c r="E26" s="572"/>
    </row>
    <row r="27" spans="1:9" ht="15.6">
      <c r="A27" s="575">
        <v>41</v>
      </c>
      <c r="B27" s="86" t="s">
        <v>533</v>
      </c>
      <c r="C27" s="473"/>
      <c r="D27" s="530">
        <f>[4]PS4!$M$215</f>
        <v>13130</v>
      </c>
      <c r="E27" s="473">
        <v>25000</v>
      </c>
    </row>
    <row r="28" spans="1:9" ht="16.2">
      <c r="A28" s="577"/>
      <c r="B28" s="81" t="s">
        <v>477</v>
      </c>
      <c r="C28" s="435"/>
      <c r="D28" s="539"/>
      <c r="E28" s="435"/>
    </row>
    <row r="29" spans="1:9" ht="17.399999999999999">
      <c r="A29" s="577">
        <v>42</v>
      </c>
      <c r="B29" s="80" t="s">
        <v>534</v>
      </c>
      <c r="C29" s="462">
        <v>150000</v>
      </c>
      <c r="D29" s="535">
        <f>[4]PS4!$N$215</f>
        <v>60000</v>
      </c>
      <c r="E29" s="462">
        <v>150000</v>
      </c>
    </row>
    <row r="30" spans="1:9" ht="15">
      <c r="A30" s="577"/>
      <c r="B30" s="62" t="s">
        <v>315</v>
      </c>
      <c r="C30" s="435"/>
      <c r="D30" s="539"/>
      <c r="E30" s="435"/>
    </row>
    <row r="31" spans="1:9" ht="18">
      <c r="A31" s="577">
        <v>43</v>
      </c>
      <c r="B31" s="94" t="s">
        <v>744</v>
      </c>
      <c r="C31" s="473">
        <v>100000</v>
      </c>
      <c r="D31" s="530">
        <f>[4]PS4!$O$215</f>
        <v>2350</v>
      </c>
      <c r="E31" s="619">
        <v>100000</v>
      </c>
    </row>
    <row r="32" spans="1:9" ht="16.2">
      <c r="A32" s="577"/>
      <c r="B32" s="52" t="s">
        <v>25</v>
      </c>
      <c r="C32" s="435"/>
      <c r="D32" s="539"/>
      <c r="E32" s="618"/>
    </row>
    <row r="33" spans="1:5" ht="31.2">
      <c r="A33" s="577">
        <v>44</v>
      </c>
      <c r="B33" s="83" t="s">
        <v>535</v>
      </c>
      <c r="C33" s="462">
        <v>50000</v>
      </c>
      <c r="D33" s="535">
        <f>[5]PS4!$L$358</f>
        <v>35525</v>
      </c>
      <c r="E33" s="462">
        <v>50000</v>
      </c>
    </row>
    <row r="34" spans="1:5" ht="16.8" thickBot="1">
      <c r="A34" s="576"/>
      <c r="B34" s="52" t="s">
        <v>536</v>
      </c>
      <c r="C34" s="463"/>
      <c r="D34" s="554"/>
      <c r="E34" s="463"/>
    </row>
    <row r="35" spans="1:5" ht="27.75" customHeight="1" thickBot="1">
      <c r="A35" s="98"/>
      <c r="B35" s="96" t="s">
        <v>528</v>
      </c>
      <c r="C35" s="97">
        <f>SUM(C27:C34)</f>
        <v>300000</v>
      </c>
      <c r="D35" s="97">
        <f>SUM(D27:D34)</f>
        <v>111005</v>
      </c>
      <c r="E35" s="97">
        <f>SUM(E27:E34)</f>
        <v>325000</v>
      </c>
    </row>
    <row r="36" spans="1:5" ht="18" thickBot="1">
      <c r="A36" s="19"/>
      <c r="B36" s="20"/>
      <c r="C36" s="21"/>
      <c r="D36" s="21"/>
      <c r="E36" s="21"/>
    </row>
    <row r="37" spans="1:5" ht="57" customHeight="1">
      <c r="A37" s="428" t="s">
        <v>522</v>
      </c>
      <c r="B37" s="429"/>
      <c r="C37" s="11" t="s">
        <v>523</v>
      </c>
      <c r="D37" s="11" t="str">
        <f>D7</f>
        <v>2020 වර්ෂයේ සත්‍ය ආදායම</v>
      </c>
      <c r="E37" s="11" t="str">
        <f>E7</f>
        <v>2021වර්ෂයේ ඇස්තමේන්තුව</v>
      </c>
    </row>
    <row r="38" spans="1:5" ht="16.8" thickBot="1">
      <c r="A38" s="430" t="s">
        <v>281</v>
      </c>
      <c r="B38" s="493"/>
      <c r="C38" s="60" t="s">
        <v>538</v>
      </c>
      <c r="D38" s="60" t="str">
        <f>D8</f>
        <v>2020 tUkhdk;</v>
      </c>
      <c r="E38" s="60" t="str">
        <f>E8</f>
        <v>2021 kjpg;gPL</v>
      </c>
    </row>
    <row r="39" spans="1:5" ht="17.399999999999999">
      <c r="A39" s="578">
        <v>50</v>
      </c>
      <c r="B39" s="109" t="s">
        <v>539</v>
      </c>
      <c r="C39" s="279"/>
      <c r="D39" s="279"/>
      <c r="E39" s="279"/>
    </row>
    <row r="40" spans="1:5" ht="16.2">
      <c r="A40" s="578"/>
      <c r="B40" s="110" t="s">
        <v>316</v>
      </c>
      <c r="C40" s="279"/>
      <c r="D40" s="279"/>
      <c r="E40" s="279"/>
    </row>
    <row r="41" spans="1:5" ht="17.399999999999999">
      <c r="A41" s="576">
        <v>51</v>
      </c>
      <c r="B41" s="12" t="s">
        <v>540</v>
      </c>
      <c r="C41" s="462">
        <v>150000</v>
      </c>
      <c r="D41" s="535">
        <f>[4]PS4!$P$215</f>
        <v>71769.94</v>
      </c>
      <c r="E41" s="462">
        <v>150000</v>
      </c>
    </row>
    <row r="42" spans="1:5" ht="16.2">
      <c r="A42" s="575"/>
      <c r="B42" s="51" t="s">
        <v>478</v>
      </c>
      <c r="C42" s="435"/>
      <c r="D42" s="539"/>
      <c r="E42" s="435"/>
    </row>
    <row r="43" spans="1:5" ht="18">
      <c r="A43" s="576">
        <v>52</v>
      </c>
      <c r="B43" s="24" t="s">
        <v>541</v>
      </c>
      <c r="C43" s="462">
        <v>2000000</v>
      </c>
      <c r="D43" s="535">
        <f>[4]PS4!$Q$215+[4]PS4!$R$215</f>
        <v>2026412</v>
      </c>
      <c r="E43" s="615">
        <v>3000000</v>
      </c>
    </row>
    <row r="44" spans="1:5" ht="16.8" thickBot="1">
      <c r="A44" s="595"/>
      <c r="B44" s="51" t="s">
        <v>423</v>
      </c>
      <c r="C44" s="463"/>
      <c r="D44" s="554"/>
      <c r="E44" s="626"/>
    </row>
    <row r="45" spans="1:5" ht="19.2" thickBot="1">
      <c r="A45" s="98"/>
      <c r="B45" s="99" t="s">
        <v>528</v>
      </c>
      <c r="C45" s="97">
        <f>C41+C43</f>
        <v>2150000</v>
      </c>
      <c r="D45" s="97">
        <f>D41+D43</f>
        <v>2098181.94</v>
      </c>
      <c r="E45" s="97">
        <f>E41+E43</f>
        <v>3150000</v>
      </c>
    </row>
    <row r="46" spans="1:5" ht="17.399999999999999">
      <c r="A46" s="578">
        <v>60</v>
      </c>
      <c r="B46" s="111" t="s">
        <v>550</v>
      </c>
      <c r="C46" s="279"/>
      <c r="D46" s="279"/>
      <c r="E46" s="279"/>
    </row>
    <row r="47" spans="1:5" ht="16.2">
      <c r="A47" s="578"/>
      <c r="B47" s="112" t="s">
        <v>263</v>
      </c>
      <c r="C47" s="279"/>
      <c r="D47" s="279"/>
      <c r="E47" s="279"/>
    </row>
    <row r="48" spans="1:5" ht="17.399999999999999">
      <c r="A48" s="576">
        <v>61</v>
      </c>
      <c r="B48" s="12" t="s">
        <v>542</v>
      </c>
      <c r="C48" s="462">
        <v>250000</v>
      </c>
      <c r="D48" s="535">
        <f>[4]PS4!$S$215</f>
        <v>156034.27999999997</v>
      </c>
      <c r="E48" s="602">
        <v>200000</v>
      </c>
    </row>
    <row r="49" spans="1:8" ht="16.2">
      <c r="A49" s="575"/>
      <c r="B49" s="51" t="s">
        <v>453</v>
      </c>
      <c r="C49" s="435"/>
      <c r="D49" s="539"/>
      <c r="E49" s="604"/>
    </row>
    <row r="50" spans="1:8" ht="17.399999999999999">
      <c r="A50" s="576">
        <v>62</v>
      </c>
      <c r="B50" s="14" t="s">
        <v>543</v>
      </c>
      <c r="C50" s="462">
        <v>75000</v>
      </c>
      <c r="D50" s="535">
        <f>[4]PS4!$T$215</f>
        <v>16000</v>
      </c>
      <c r="E50" s="462">
        <v>75000</v>
      </c>
    </row>
    <row r="51" spans="1:8" ht="16.2">
      <c r="A51" s="575"/>
      <c r="B51" s="52" t="s">
        <v>797</v>
      </c>
      <c r="C51" s="435"/>
      <c r="D51" s="539"/>
      <c r="E51" s="435"/>
    </row>
    <row r="52" spans="1:8" ht="17.399999999999999">
      <c r="A52" s="576">
        <v>63</v>
      </c>
      <c r="B52" s="12" t="s">
        <v>544</v>
      </c>
      <c r="C52" s="462"/>
      <c r="D52" s="535"/>
      <c r="E52" s="462"/>
    </row>
    <row r="53" spans="1:8" ht="16.2">
      <c r="A53" s="575"/>
      <c r="B53" s="51" t="s">
        <v>27</v>
      </c>
      <c r="C53" s="435"/>
      <c r="D53" s="539"/>
      <c r="E53" s="435"/>
    </row>
    <row r="54" spans="1:8" ht="17.399999999999999">
      <c r="A54" s="576">
        <v>64</v>
      </c>
      <c r="B54" s="12" t="s">
        <v>545</v>
      </c>
      <c r="C54" s="462">
        <v>3000000</v>
      </c>
      <c r="D54" s="535">
        <f>[4]PS4!$U$215+[4]PS4!$V$215</f>
        <v>255500</v>
      </c>
      <c r="E54" s="602">
        <v>3000000</v>
      </c>
    </row>
    <row r="55" spans="1:8" ht="16.8" thickBot="1">
      <c r="A55" s="595"/>
      <c r="B55" s="51" t="s">
        <v>424</v>
      </c>
      <c r="C55" s="463"/>
      <c r="D55" s="554"/>
      <c r="E55" s="607"/>
    </row>
    <row r="56" spans="1:8" ht="19.2" thickBot="1">
      <c r="A56" s="98"/>
      <c r="B56" s="99" t="s">
        <v>528</v>
      </c>
      <c r="C56" s="97">
        <f>SUM(C48:C55)</f>
        <v>3325000</v>
      </c>
      <c r="D56" s="97">
        <f>SUM(D48:D55)</f>
        <v>427534.27999999997</v>
      </c>
      <c r="E56" s="97">
        <f>SUM(E48:E55)</f>
        <v>3275000</v>
      </c>
    </row>
    <row r="57" spans="1:8" ht="17.399999999999999">
      <c r="A57" s="578">
        <v>70</v>
      </c>
      <c r="B57" s="113" t="s">
        <v>551</v>
      </c>
      <c r="C57" s="597"/>
      <c r="D57" s="597"/>
      <c r="E57" s="597"/>
      <c r="H57" s="10" t="s">
        <v>509</v>
      </c>
    </row>
    <row r="58" spans="1:8" ht="16.2">
      <c r="A58" s="578"/>
      <c r="B58" s="114" t="s">
        <v>425</v>
      </c>
      <c r="C58" s="597"/>
      <c r="D58" s="597"/>
      <c r="E58" s="597"/>
    </row>
    <row r="59" spans="1:8" ht="34.799999999999997">
      <c r="A59" s="576">
        <v>71</v>
      </c>
      <c r="B59" s="14" t="s">
        <v>552</v>
      </c>
      <c r="C59" s="462">
        <f>15768980+57632.55+5000+0.04</f>
        <v>15831612.59</v>
      </c>
      <c r="D59" s="462">
        <f>[4]PS4!$X$215</f>
        <v>5994987.8200000003</v>
      </c>
      <c r="E59" s="602">
        <v>20029833</v>
      </c>
    </row>
    <row r="60" spans="1:8" ht="16.2">
      <c r="A60" s="575"/>
      <c r="B60" s="51" t="s">
        <v>426</v>
      </c>
      <c r="C60" s="435"/>
      <c r="D60" s="435"/>
      <c r="E60" s="604"/>
    </row>
    <row r="61" spans="1:8" ht="18">
      <c r="A61" s="576">
        <v>72</v>
      </c>
      <c r="B61" s="24" t="s">
        <v>553</v>
      </c>
      <c r="C61" s="462"/>
      <c r="D61" s="462"/>
      <c r="E61" s="462"/>
    </row>
    <row r="62" spans="1:8" ht="16.8" thickBot="1">
      <c r="A62" s="595"/>
      <c r="B62" s="51" t="s">
        <v>28</v>
      </c>
      <c r="C62" s="463"/>
      <c r="D62" s="463"/>
      <c r="E62" s="463"/>
    </row>
    <row r="63" spans="1:8" ht="19.2" thickBot="1">
      <c r="A63" s="98"/>
      <c r="B63" s="99" t="s">
        <v>528</v>
      </c>
      <c r="C63" s="97">
        <f>C59+C61</f>
        <v>15831612.59</v>
      </c>
      <c r="D63" s="97">
        <f>D59+D61</f>
        <v>5994987.8200000003</v>
      </c>
      <c r="E63" s="97">
        <f>E59+E61</f>
        <v>20029833</v>
      </c>
    </row>
    <row r="65" spans="1:5" ht="19.2">
      <c r="A65" s="531"/>
      <c r="B65" s="168" t="s">
        <v>29</v>
      </c>
      <c r="C65" s="533">
        <f>C17+C24+C35+C45+C56+C63</f>
        <v>25214932.879999999</v>
      </c>
      <c r="D65" s="556">
        <f>D17+D24+D35+D45+D56+D63</f>
        <v>10627291.850000001</v>
      </c>
      <c r="E65" s="533">
        <f>E17+E24+E35+E45+E56+E63</f>
        <v>29933153.289999999</v>
      </c>
    </row>
    <row r="66" spans="1:5" ht="18.600000000000001" thickBot="1">
      <c r="A66" s="532"/>
      <c r="B66" s="169" t="s">
        <v>427</v>
      </c>
      <c r="C66" s="534"/>
      <c r="D66" s="557"/>
      <c r="E66" s="534"/>
    </row>
    <row r="67" spans="1:5" ht="18.600000000000001" thickTop="1">
      <c r="A67" s="75"/>
      <c r="B67" s="87"/>
      <c r="C67" s="21"/>
      <c r="D67" s="21"/>
      <c r="E67" s="21"/>
    </row>
    <row r="68" spans="1:5" ht="18">
      <c r="A68" s="75"/>
      <c r="B68" s="87"/>
      <c r="C68" s="21"/>
      <c r="D68" s="21"/>
      <c r="E68" s="21"/>
    </row>
    <row r="69" spans="1:5" ht="18">
      <c r="A69" s="75"/>
      <c r="B69" s="87"/>
      <c r="C69" s="21"/>
      <c r="D69" s="21"/>
      <c r="E69" s="21"/>
    </row>
    <row r="70" spans="1:5" ht="18">
      <c r="A70" s="75"/>
      <c r="B70" s="87"/>
      <c r="C70" s="21"/>
      <c r="D70" s="21"/>
      <c r="E70" s="21"/>
    </row>
    <row r="71" spans="1:5" ht="18">
      <c r="A71" s="75"/>
      <c r="B71" s="87"/>
      <c r="C71" s="21"/>
      <c r="D71" s="21"/>
      <c r="E71" s="21"/>
    </row>
    <row r="72" spans="1:5" ht="18">
      <c r="A72" s="75"/>
      <c r="B72" s="87"/>
      <c r="C72" s="21"/>
      <c r="D72" s="21"/>
      <c r="E72" s="21"/>
    </row>
    <row r="73" spans="1:5" ht="18">
      <c r="A73" s="75"/>
      <c r="B73" s="87"/>
      <c r="C73" s="21"/>
      <c r="D73" s="21"/>
      <c r="E73" s="21"/>
    </row>
    <row r="74" spans="1:5" ht="18">
      <c r="A74" s="75"/>
      <c r="B74" s="87"/>
      <c r="C74" s="21"/>
      <c r="D74" s="21"/>
      <c r="E74" s="21"/>
    </row>
    <row r="75" spans="1:5" ht="18.600000000000001" thickBot="1">
      <c r="A75" s="75"/>
      <c r="B75" s="87"/>
      <c r="C75" s="21"/>
      <c r="D75" s="21"/>
      <c r="E75" s="21"/>
    </row>
    <row r="76" spans="1:5" ht="23.25" customHeight="1">
      <c r="A76" s="495" t="s">
        <v>520</v>
      </c>
      <c r="B76" s="496"/>
      <c r="C76" s="496"/>
      <c r="D76" s="496"/>
      <c r="E76" s="497"/>
    </row>
    <row r="77" spans="1:5" ht="22.5" customHeight="1">
      <c r="A77" s="498" t="s">
        <v>280</v>
      </c>
      <c r="B77" s="499"/>
      <c r="C77" s="499"/>
      <c r="D77" s="499"/>
      <c r="E77" s="500"/>
    </row>
    <row r="78" spans="1:5" ht="19.5" customHeight="1">
      <c r="A78" s="451" t="s">
        <v>782</v>
      </c>
      <c r="B78" s="452"/>
      <c r="C78" s="452"/>
      <c r="D78" s="452"/>
      <c r="E78" s="453"/>
    </row>
    <row r="79" spans="1:5" ht="18" customHeight="1">
      <c r="A79" s="579" t="s">
        <v>6</v>
      </c>
      <c r="B79" s="580"/>
      <c r="C79" s="580"/>
      <c r="D79" s="580"/>
      <c r="E79" s="581"/>
    </row>
    <row r="80" spans="1:5" ht="18" customHeight="1">
      <c r="A80" s="451" t="s">
        <v>546</v>
      </c>
      <c r="B80" s="452"/>
      <c r="C80" s="452"/>
      <c r="D80" s="452"/>
      <c r="E80" s="453"/>
    </row>
    <row r="81" spans="1:8" ht="19.2" thickBot="1">
      <c r="A81" s="592" t="s">
        <v>253</v>
      </c>
      <c r="B81" s="593"/>
      <c r="C81" s="593"/>
      <c r="D81" s="593"/>
      <c r="E81" s="594"/>
    </row>
    <row r="82" spans="1:8" ht="56.25" customHeight="1">
      <c r="A82" s="428" t="s">
        <v>522</v>
      </c>
      <c r="B82" s="477"/>
      <c r="C82" s="11" t="s">
        <v>523</v>
      </c>
      <c r="D82" s="11" t="s">
        <v>776</v>
      </c>
      <c r="E82" s="11" t="s">
        <v>781</v>
      </c>
    </row>
    <row r="83" spans="1:8" ht="16.8" thickBot="1">
      <c r="A83" s="474" t="s">
        <v>281</v>
      </c>
      <c r="B83" s="585"/>
      <c r="C83" s="60" t="s">
        <v>538</v>
      </c>
      <c r="D83" s="60" t="s">
        <v>777</v>
      </c>
      <c r="E83" s="60" t="s">
        <v>778</v>
      </c>
    </row>
    <row r="84" spans="1:8" ht="17.399999999999999">
      <c r="A84" s="536">
        <v>10</v>
      </c>
      <c r="B84" s="107" t="s">
        <v>524</v>
      </c>
      <c r="C84" s="275"/>
      <c r="D84" s="275"/>
      <c r="E84" s="275"/>
    </row>
    <row r="85" spans="1:8" ht="16.8" thickBot="1">
      <c r="A85" s="537"/>
      <c r="B85" s="108" t="s">
        <v>282</v>
      </c>
      <c r="C85" s="276"/>
      <c r="D85" s="276"/>
      <c r="E85" s="276"/>
    </row>
    <row r="86" spans="1:8" ht="17.399999999999999">
      <c r="A86" s="575">
        <v>13</v>
      </c>
      <c r="B86" s="77" t="s">
        <v>752</v>
      </c>
      <c r="C86" s="473">
        <v>1400000</v>
      </c>
      <c r="D86" s="530">
        <f>[4]PS4!$Z$215</f>
        <v>299000</v>
      </c>
      <c r="E86" s="624">
        <v>1400000</v>
      </c>
    </row>
    <row r="87" spans="1:8" ht="14.4">
      <c r="A87" s="577"/>
      <c r="B87" s="50" t="s">
        <v>283</v>
      </c>
      <c r="C87" s="435"/>
      <c r="D87" s="539"/>
      <c r="E87" s="625"/>
      <c r="G87" s="263"/>
    </row>
    <row r="88" spans="1:8" ht="34.799999999999997">
      <c r="A88" s="577">
        <v>16</v>
      </c>
      <c r="B88" s="16" t="s">
        <v>747</v>
      </c>
      <c r="C88" s="462">
        <f>110000+27500</f>
        <v>137500</v>
      </c>
      <c r="D88" s="535">
        <f>[4]PS4!$AA$215+[4]PS4!$AB$215</f>
        <v>10000</v>
      </c>
      <c r="E88" s="462">
        <f>110000+27500+13750</f>
        <v>151250</v>
      </c>
    </row>
    <row r="89" spans="1:8" ht="16.2">
      <c r="A89" s="577"/>
      <c r="B89" s="51" t="s">
        <v>284</v>
      </c>
      <c r="C89" s="473"/>
      <c r="D89" s="530"/>
      <c r="E89" s="473"/>
      <c r="H89" s="280"/>
    </row>
    <row r="90" spans="1:8" ht="31.2">
      <c r="A90" s="577">
        <v>17</v>
      </c>
      <c r="B90" s="200" t="s">
        <v>554</v>
      </c>
      <c r="C90" s="462">
        <v>200000</v>
      </c>
      <c r="D90" s="535">
        <f>[4]PS4!$AC$215</f>
        <v>170400</v>
      </c>
      <c r="E90" s="602">
        <v>270000</v>
      </c>
    </row>
    <row r="91" spans="1:8" ht="33.75" customHeight="1" thickBot="1">
      <c r="A91" s="576"/>
      <c r="B91" s="195" t="s">
        <v>479</v>
      </c>
      <c r="C91" s="473"/>
      <c r="D91" s="530"/>
      <c r="E91" s="603"/>
    </row>
    <row r="92" spans="1:8" ht="19.2" thickBot="1">
      <c r="A92" s="98"/>
      <c r="B92" s="166" t="s">
        <v>528</v>
      </c>
      <c r="C92" s="97">
        <f>SUM(C86:C91)</f>
        <v>1737500</v>
      </c>
      <c r="D92" s="97">
        <f>SUM(D86:D91)</f>
        <v>479400</v>
      </c>
      <c r="E92" s="97">
        <f>SUM(E86:E91)</f>
        <v>1821250</v>
      </c>
    </row>
    <row r="93" spans="1:8" ht="17.399999999999999">
      <c r="A93" s="536">
        <v>30</v>
      </c>
      <c r="B93" s="105" t="s">
        <v>529</v>
      </c>
      <c r="C93" s="275"/>
      <c r="D93" s="275"/>
      <c r="E93" s="275"/>
    </row>
    <row r="94" spans="1:8" ht="16.8" thickBot="1">
      <c r="A94" s="537"/>
      <c r="B94" s="106" t="s">
        <v>260</v>
      </c>
      <c r="C94" s="276"/>
      <c r="D94" s="276"/>
      <c r="E94" s="276"/>
    </row>
    <row r="95" spans="1:8" ht="69.599999999999994">
      <c r="A95" s="575">
        <v>31</v>
      </c>
      <c r="B95" s="92" t="s">
        <v>555</v>
      </c>
      <c r="C95" s="473">
        <v>700000</v>
      </c>
      <c r="D95" s="622">
        <f>[4]PS4!$AD$215</f>
        <v>897400</v>
      </c>
      <c r="E95" s="619">
        <v>700000</v>
      </c>
    </row>
    <row r="96" spans="1:8" ht="32.4">
      <c r="A96" s="577"/>
      <c r="B96" s="52" t="s">
        <v>480</v>
      </c>
      <c r="C96" s="435"/>
      <c r="D96" s="623"/>
      <c r="E96" s="618"/>
    </row>
    <row r="97" spans="1:5" ht="17.399999999999999">
      <c r="A97" s="577">
        <v>32</v>
      </c>
      <c r="B97" s="80" t="s">
        <v>556</v>
      </c>
      <c r="C97" s="462"/>
      <c r="D97" s="608">
        <f>[4]PS4!$AE$215</f>
        <v>27000</v>
      </c>
      <c r="E97" s="462"/>
    </row>
    <row r="98" spans="1:5" ht="16.2">
      <c r="A98" s="577"/>
      <c r="B98" s="52" t="s">
        <v>286</v>
      </c>
      <c r="C98" s="435"/>
      <c r="D98" s="614"/>
      <c r="E98" s="435"/>
    </row>
    <row r="99" spans="1:5" ht="17.399999999999999">
      <c r="A99" s="577">
        <v>34</v>
      </c>
      <c r="B99" s="16" t="s">
        <v>557</v>
      </c>
      <c r="C99" s="462">
        <v>100000</v>
      </c>
      <c r="D99" s="535"/>
      <c r="E99" s="602">
        <v>100000</v>
      </c>
    </row>
    <row r="100" spans="1:5" ht="32.4">
      <c r="A100" s="577"/>
      <c r="B100" s="53" t="s">
        <v>287</v>
      </c>
      <c r="C100" s="435"/>
      <c r="D100" s="539"/>
      <c r="E100" s="604"/>
    </row>
    <row r="101" spans="1:5" ht="17.399999999999999">
      <c r="A101" s="577">
        <v>35</v>
      </c>
      <c r="B101" s="28" t="s">
        <v>558</v>
      </c>
      <c r="C101" s="462">
        <v>50000</v>
      </c>
      <c r="D101" s="621">
        <f>[4]PS4!$AG$215</f>
        <v>1000</v>
      </c>
      <c r="E101" s="602">
        <v>200000</v>
      </c>
    </row>
    <row r="102" spans="1:5" ht="16.2">
      <c r="A102" s="577"/>
      <c r="B102" s="51" t="s">
        <v>288</v>
      </c>
      <c r="C102" s="473"/>
      <c r="D102" s="622"/>
      <c r="E102" s="603"/>
    </row>
    <row r="103" spans="1:5" ht="18">
      <c r="A103" s="577">
        <v>36</v>
      </c>
      <c r="B103" s="94" t="s">
        <v>559</v>
      </c>
      <c r="C103" s="462">
        <v>125000</v>
      </c>
      <c r="D103" s="621">
        <f>[4]PS4!$AF$215</f>
        <v>299400</v>
      </c>
      <c r="E103" s="612">
        <v>700000</v>
      </c>
    </row>
    <row r="104" spans="1:5" ht="16.2">
      <c r="A104" s="577"/>
      <c r="B104" s="51" t="s">
        <v>289</v>
      </c>
      <c r="C104" s="435"/>
      <c r="D104" s="623"/>
      <c r="E104" s="611"/>
    </row>
    <row r="105" spans="1:5" ht="18">
      <c r="A105" s="577">
        <v>37</v>
      </c>
      <c r="B105" s="94" t="s">
        <v>560</v>
      </c>
      <c r="C105" s="462"/>
      <c r="D105" s="608">
        <f>[4]PS4!$AI$215</f>
        <v>9000</v>
      </c>
      <c r="E105" s="462">
        <v>10000</v>
      </c>
    </row>
    <row r="106" spans="1:5" ht="37.799999999999997" thickBot="1">
      <c r="A106" s="576"/>
      <c r="B106" s="117" t="s">
        <v>454</v>
      </c>
      <c r="C106" s="473"/>
      <c r="D106" s="609"/>
      <c r="E106" s="473"/>
    </row>
    <row r="107" spans="1:5" ht="19.2" thickBot="1">
      <c r="A107" s="98"/>
      <c r="B107" s="96" t="s">
        <v>528</v>
      </c>
      <c r="C107" s="97">
        <f>SUM(C95:C106)</f>
        <v>975000</v>
      </c>
      <c r="D107" s="97">
        <f>SUM(D95:D106)</f>
        <v>1233800</v>
      </c>
      <c r="E107" s="97">
        <f>SUM(E95:E106)</f>
        <v>1710000</v>
      </c>
    </row>
    <row r="108" spans="1:5" ht="13.8" thickBot="1"/>
    <row r="109" spans="1:5" ht="52.5" customHeight="1">
      <c r="A109" s="428" t="s">
        <v>522</v>
      </c>
      <c r="B109" s="429"/>
      <c r="C109" s="11" t="s">
        <v>523</v>
      </c>
      <c r="D109" s="11" t="s">
        <v>776</v>
      </c>
      <c r="E109" s="11" t="s">
        <v>781</v>
      </c>
    </row>
    <row r="110" spans="1:5" ht="32.25" customHeight="1" thickBot="1">
      <c r="A110" s="430" t="s">
        <v>281</v>
      </c>
      <c r="B110" s="493"/>
      <c r="C110" s="60" t="s">
        <v>538</v>
      </c>
      <c r="D110" s="60" t="s">
        <v>777</v>
      </c>
      <c r="E110" s="60" t="s">
        <v>778</v>
      </c>
    </row>
    <row r="111" spans="1:5" ht="22.5" customHeight="1">
      <c r="A111" s="536">
        <v>40</v>
      </c>
      <c r="B111" s="103" t="s">
        <v>532</v>
      </c>
      <c r="C111" s="275"/>
      <c r="D111" s="275"/>
      <c r="E111" s="275"/>
    </row>
    <row r="112" spans="1:5" ht="22.5" customHeight="1" thickBot="1">
      <c r="A112" s="537"/>
      <c r="B112" s="120" t="s">
        <v>261</v>
      </c>
      <c r="C112" s="276"/>
      <c r="D112" s="276"/>
      <c r="E112" s="276"/>
    </row>
    <row r="113" spans="1:5" ht="34.799999999999997">
      <c r="A113" s="575">
        <v>41</v>
      </c>
      <c r="B113" s="92" t="s">
        <v>561</v>
      </c>
      <c r="C113" s="473">
        <v>150000</v>
      </c>
      <c r="D113" s="530">
        <f>[4]PS4!$AJ$215</f>
        <v>12030</v>
      </c>
      <c r="E113" s="473">
        <v>150000</v>
      </c>
    </row>
    <row r="114" spans="1:5" ht="16.2">
      <c r="A114" s="577"/>
      <c r="B114" s="15" t="s">
        <v>290</v>
      </c>
      <c r="C114" s="435"/>
      <c r="D114" s="539"/>
      <c r="E114" s="435"/>
    </row>
    <row r="115" spans="1:5" ht="18">
      <c r="A115" s="577">
        <v>42</v>
      </c>
      <c r="B115" s="94" t="s">
        <v>562</v>
      </c>
      <c r="C115" s="462">
        <v>0</v>
      </c>
      <c r="D115" s="535">
        <v>0</v>
      </c>
      <c r="E115" s="462">
        <v>0</v>
      </c>
    </row>
    <row r="116" spans="1:5" ht="16.2">
      <c r="A116" s="577"/>
      <c r="B116" s="52" t="s">
        <v>291</v>
      </c>
      <c r="C116" s="435"/>
      <c r="D116" s="539"/>
      <c r="E116" s="435"/>
    </row>
    <row r="117" spans="1:5" ht="34.799999999999997">
      <c r="A117" s="577">
        <v>43</v>
      </c>
      <c r="B117" s="121" t="s">
        <v>751</v>
      </c>
      <c r="C117" s="462">
        <v>250000</v>
      </c>
      <c r="D117" s="535">
        <f>[4]PS4!$AK$215</f>
        <v>72031</v>
      </c>
      <c r="E117" s="462">
        <v>250000</v>
      </c>
    </row>
    <row r="118" spans="1:5" ht="32.4">
      <c r="A118" s="577"/>
      <c r="B118" s="52" t="s">
        <v>481</v>
      </c>
      <c r="C118" s="435"/>
      <c r="D118" s="539"/>
      <c r="E118" s="435"/>
    </row>
    <row r="119" spans="1:5" ht="17.399999999999999">
      <c r="A119" s="577">
        <v>44</v>
      </c>
      <c r="B119" s="121" t="s">
        <v>563</v>
      </c>
      <c r="C119" s="462">
        <v>1000000</v>
      </c>
      <c r="D119" s="535">
        <f>[4]PS4!$AL$215</f>
        <v>96800</v>
      </c>
      <c r="E119" s="462">
        <v>1000000</v>
      </c>
    </row>
    <row r="120" spans="1:5" ht="16.8" thickBot="1">
      <c r="A120" s="576"/>
      <c r="B120" s="52" t="s">
        <v>292</v>
      </c>
      <c r="C120" s="473"/>
      <c r="D120" s="530"/>
      <c r="E120" s="473"/>
    </row>
    <row r="121" spans="1:5" ht="19.2" thickBot="1">
      <c r="A121" s="98"/>
      <c r="B121" s="96" t="s">
        <v>528</v>
      </c>
      <c r="C121" s="97">
        <f>SUM(C113:C120)</f>
        <v>1400000</v>
      </c>
      <c r="D121" s="97">
        <f>SUM(D113:D120)</f>
        <v>180861</v>
      </c>
      <c r="E121" s="97">
        <f>SUM(E113:E120)</f>
        <v>1400000</v>
      </c>
    </row>
    <row r="122" spans="1:5" ht="17.399999999999999">
      <c r="A122" s="536">
        <v>50</v>
      </c>
      <c r="B122" s="103" t="s">
        <v>539</v>
      </c>
      <c r="C122" s="275"/>
      <c r="D122" s="275"/>
      <c r="E122" s="275"/>
    </row>
    <row r="123" spans="1:5" ht="16.8" thickBot="1">
      <c r="A123" s="537"/>
      <c r="B123" s="122" t="s">
        <v>293</v>
      </c>
      <c r="C123" s="276"/>
      <c r="D123" s="276"/>
      <c r="E123" s="276"/>
    </row>
    <row r="124" spans="1:5" ht="17.399999999999999">
      <c r="A124" s="575">
        <v>51</v>
      </c>
      <c r="B124" s="88" t="s">
        <v>564</v>
      </c>
      <c r="C124" s="473">
        <v>0</v>
      </c>
      <c r="D124" s="609">
        <f>[4]PS4!$AP$215</f>
        <v>81000</v>
      </c>
      <c r="E124" s="473">
        <v>0</v>
      </c>
    </row>
    <row r="125" spans="1:5" ht="16.8" thickBot="1">
      <c r="A125" s="576"/>
      <c r="B125" s="51" t="s">
        <v>294</v>
      </c>
      <c r="C125" s="473"/>
      <c r="D125" s="609"/>
      <c r="E125" s="473"/>
    </row>
    <row r="126" spans="1:5" ht="19.2" thickBot="1">
      <c r="A126" s="98"/>
      <c r="B126" s="96" t="s">
        <v>528</v>
      </c>
      <c r="C126" s="97">
        <f>C124</f>
        <v>0</v>
      </c>
      <c r="D126" s="97">
        <f>D124</f>
        <v>81000</v>
      </c>
      <c r="E126" s="97">
        <f>E124</f>
        <v>0</v>
      </c>
    </row>
    <row r="127" spans="1:5" ht="17.399999999999999">
      <c r="A127" s="536">
        <v>60</v>
      </c>
      <c r="B127" s="105" t="s">
        <v>3</v>
      </c>
      <c r="C127" s="275"/>
      <c r="D127" s="275"/>
      <c r="E127" s="275"/>
    </row>
    <row r="128" spans="1:5" ht="16.8" thickBot="1">
      <c r="A128" s="537"/>
      <c r="B128" s="106" t="s">
        <v>263</v>
      </c>
      <c r="C128" s="276"/>
      <c r="D128" s="276"/>
      <c r="E128" s="276"/>
    </row>
    <row r="129" spans="1:5" ht="17.399999999999999">
      <c r="A129" s="575">
        <v>62</v>
      </c>
      <c r="B129" s="88" t="s">
        <v>732</v>
      </c>
      <c r="C129" s="473">
        <v>25000</v>
      </c>
      <c r="D129" s="530">
        <f>[4]PS4!$AO$215</f>
        <v>2500</v>
      </c>
      <c r="E129" s="473">
        <v>25000</v>
      </c>
    </row>
    <row r="130" spans="1:5" ht="16.8" thickBot="1">
      <c r="A130" s="576"/>
      <c r="B130" s="22" t="s">
        <v>455</v>
      </c>
      <c r="C130" s="473"/>
      <c r="D130" s="530"/>
      <c r="E130" s="473"/>
    </row>
    <row r="131" spans="1:5" ht="19.2" thickBot="1">
      <c r="A131" s="98"/>
      <c r="B131" s="96" t="s">
        <v>528</v>
      </c>
      <c r="C131" s="97">
        <f>C129</f>
        <v>25000</v>
      </c>
      <c r="D131" s="97">
        <f>D129</f>
        <v>2500</v>
      </c>
      <c r="E131" s="97">
        <f>E129</f>
        <v>25000</v>
      </c>
    </row>
    <row r="132" spans="1:5" ht="17.399999999999999">
      <c r="A132" s="536">
        <v>70</v>
      </c>
      <c r="B132" s="107" t="s">
        <v>551</v>
      </c>
      <c r="C132" s="571"/>
      <c r="D132" s="571"/>
      <c r="E132" s="571"/>
    </row>
    <row r="133" spans="1:5" ht="16.8" thickBot="1">
      <c r="A133" s="537"/>
      <c r="B133" s="108" t="s">
        <v>295</v>
      </c>
      <c r="C133" s="572"/>
      <c r="D133" s="572"/>
      <c r="E133" s="572"/>
    </row>
    <row r="134" spans="1:5" ht="34.799999999999997">
      <c r="A134" s="575">
        <v>71</v>
      </c>
      <c r="B134" s="92" t="s">
        <v>552</v>
      </c>
      <c r="C134" s="473">
        <f>14972640</f>
        <v>14972640</v>
      </c>
      <c r="D134" s="530">
        <f>[4]PS4!$AQ$215</f>
        <v>1807920</v>
      </c>
      <c r="E134" s="603">
        <f>12671880+2371320</f>
        <v>15043200</v>
      </c>
    </row>
    <row r="135" spans="1:5" ht="16.2">
      <c r="A135" s="577"/>
      <c r="B135" s="51" t="s">
        <v>296</v>
      </c>
      <c r="C135" s="435"/>
      <c r="D135" s="539"/>
      <c r="E135" s="604"/>
    </row>
    <row r="136" spans="1:5" ht="18">
      <c r="A136" s="577">
        <v>72</v>
      </c>
      <c r="B136" s="123" t="s">
        <v>565</v>
      </c>
      <c r="C136" s="462">
        <v>2000000</v>
      </c>
      <c r="D136" s="535"/>
      <c r="E136" s="602">
        <v>2000000</v>
      </c>
    </row>
    <row r="137" spans="1:5" ht="16.8" thickBot="1">
      <c r="A137" s="576"/>
      <c r="B137" s="51" t="s">
        <v>30</v>
      </c>
      <c r="C137" s="473"/>
      <c r="D137" s="530"/>
      <c r="E137" s="603"/>
    </row>
    <row r="138" spans="1:5" ht="19.2" thickBot="1">
      <c r="A138" s="98"/>
      <c r="B138" s="96" t="s">
        <v>528</v>
      </c>
      <c r="C138" s="100">
        <f>C134+C136</f>
        <v>16972640</v>
      </c>
      <c r="D138" s="100">
        <f>D134+D136</f>
        <v>1807920</v>
      </c>
      <c r="E138" s="100">
        <f>E134+E136</f>
        <v>17043200</v>
      </c>
    </row>
    <row r="140" spans="1:5" ht="19.2">
      <c r="A140" s="531"/>
      <c r="B140" s="168" t="s">
        <v>31</v>
      </c>
      <c r="C140" s="556">
        <f>C92+C107+C121+C126+C131+C138</f>
        <v>21110140</v>
      </c>
      <c r="D140" s="556">
        <f>D92+D107+D121+D126+D131+D138</f>
        <v>3785481</v>
      </c>
      <c r="E140" s="556">
        <f>E92+E107+E121+E126+E131+E138</f>
        <v>21999450</v>
      </c>
    </row>
    <row r="141" spans="1:5" ht="18.600000000000001" thickBot="1">
      <c r="A141" s="532"/>
      <c r="B141" s="169" t="s">
        <v>297</v>
      </c>
      <c r="C141" s="557"/>
      <c r="D141" s="557"/>
      <c r="E141" s="557"/>
    </row>
    <row r="142" spans="1:5" ht="18.600000000000001" thickTop="1">
      <c r="A142" s="75"/>
      <c r="B142" s="87"/>
      <c r="C142" s="21"/>
      <c r="D142" s="21"/>
      <c r="E142" s="21"/>
    </row>
    <row r="143" spans="1:5" ht="18">
      <c r="A143" s="75"/>
      <c r="B143" s="87"/>
      <c r="C143" s="21"/>
      <c r="D143" s="21"/>
      <c r="E143" s="21"/>
    </row>
    <row r="144" spans="1:5" ht="18">
      <c r="A144" s="75"/>
      <c r="B144" s="87"/>
      <c r="C144" s="21"/>
      <c r="D144" s="21"/>
      <c r="E144" s="21"/>
    </row>
    <row r="145" spans="1:5" ht="18.600000000000001" thickBot="1">
      <c r="A145" s="75"/>
      <c r="B145" s="87"/>
      <c r="C145" s="21"/>
      <c r="D145" s="21"/>
      <c r="E145" s="21"/>
    </row>
    <row r="146" spans="1:5" ht="25.5" customHeight="1">
      <c r="A146" s="495" t="s">
        <v>520</v>
      </c>
      <c r="B146" s="496"/>
      <c r="C146" s="496"/>
      <c r="D146" s="496"/>
      <c r="E146" s="497"/>
    </row>
    <row r="147" spans="1:5" ht="22.5" customHeight="1">
      <c r="A147" s="498" t="s">
        <v>280</v>
      </c>
      <c r="B147" s="499"/>
      <c r="C147" s="499"/>
      <c r="D147" s="499"/>
      <c r="E147" s="500"/>
    </row>
    <row r="148" spans="1:5" ht="20.399999999999999">
      <c r="A148" s="451" t="s">
        <v>782</v>
      </c>
      <c r="B148" s="452"/>
      <c r="C148" s="452"/>
      <c r="D148" s="452"/>
      <c r="E148" s="453"/>
    </row>
    <row r="149" spans="1:5" ht="27">
      <c r="A149" s="579" t="s">
        <v>8</v>
      </c>
      <c r="B149" s="580"/>
      <c r="C149" s="580"/>
      <c r="D149" s="580"/>
      <c r="E149" s="581"/>
    </row>
    <row r="150" spans="1:5" ht="20.399999999999999">
      <c r="A150" s="451" t="s">
        <v>474</v>
      </c>
      <c r="B150" s="452"/>
      <c r="C150" s="452"/>
      <c r="D150" s="452"/>
      <c r="E150" s="453"/>
    </row>
    <row r="151" spans="1:5" ht="19.2" thickBot="1">
      <c r="A151" s="592" t="s">
        <v>298</v>
      </c>
      <c r="B151" s="593"/>
      <c r="C151" s="593"/>
      <c r="D151" s="593"/>
      <c r="E151" s="594"/>
    </row>
    <row r="152" spans="1:5" ht="49.5" customHeight="1">
      <c r="A152" s="428" t="s">
        <v>522</v>
      </c>
      <c r="B152" s="429"/>
      <c r="C152" s="11" t="s">
        <v>523</v>
      </c>
      <c r="D152" s="11" t="s">
        <v>776</v>
      </c>
      <c r="E152" s="11" t="s">
        <v>781</v>
      </c>
    </row>
    <row r="153" spans="1:5" ht="32.25" customHeight="1" thickBot="1">
      <c r="A153" s="474" t="s">
        <v>281</v>
      </c>
      <c r="B153" s="493"/>
      <c r="C153" s="60" t="s">
        <v>538</v>
      </c>
      <c r="D153" s="60" t="s">
        <v>777</v>
      </c>
      <c r="E153" s="60" t="s">
        <v>778</v>
      </c>
    </row>
    <row r="154" spans="1:5" ht="17.399999999999999">
      <c r="A154" s="536">
        <v>20</v>
      </c>
      <c r="B154" s="105" t="s">
        <v>2</v>
      </c>
      <c r="C154" s="275"/>
      <c r="D154" s="277"/>
      <c r="E154" s="275"/>
    </row>
    <row r="155" spans="1:5" ht="16.8" thickBot="1">
      <c r="A155" s="537"/>
      <c r="B155" s="106" t="s">
        <v>259</v>
      </c>
      <c r="C155" s="276"/>
      <c r="D155" s="278"/>
      <c r="E155" s="276"/>
    </row>
    <row r="156" spans="1:5" ht="21.75" customHeight="1">
      <c r="A156" s="575">
        <v>21</v>
      </c>
      <c r="B156" s="39" t="s">
        <v>566</v>
      </c>
      <c r="C156" s="473">
        <v>0</v>
      </c>
      <c r="D156" s="530">
        <f>[4]PS4!$AR$215</f>
        <v>0</v>
      </c>
      <c r="E156" s="473">
        <v>0</v>
      </c>
    </row>
    <row r="157" spans="1:5" ht="15.75" customHeight="1">
      <c r="A157" s="577"/>
      <c r="B157" s="53" t="s">
        <v>456</v>
      </c>
      <c r="C157" s="435"/>
      <c r="D157" s="539"/>
      <c r="E157" s="435"/>
    </row>
    <row r="158" spans="1:5" ht="34.799999999999997">
      <c r="A158" s="577">
        <v>24</v>
      </c>
      <c r="B158" s="16" t="s">
        <v>749</v>
      </c>
      <c r="C158" s="462">
        <v>500000</v>
      </c>
      <c r="D158" s="621">
        <f>[4]PS4!$AT$215</f>
        <v>524000</v>
      </c>
      <c r="E158" s="612">
        <v>500000</v>
      </c>
    </row>
    <row r="159" spans="1:5" ht="29.25" customHeight="1">
      <c r="A159" s="577"/>
      <c r="B159" s="53" t="s">
        <v>457</v>
      </c>
      <c r="C159" s="435"/>
      <c r="D159" s="623"/>
      <c r="E159" s="611"/>
    </row>
    <row r="160" spans="1:5" ht="18">
      <c r="A160" s="577">
        <v>25</v>
      </c>
      <c r="B160" s="30" t="s">
        <v>567</v>
      </c>
      <c r="C160" s="462">
        <v>0</v>
      </c>
      <c r="D160" s="608">
        <f>[4]PS4!$AU$215</f>
        <v>1299270</v>
      </c>
      <c r="E160" s="612">
        <v>2000000</v>
      </c>
    </row>
    <row r="161" spans="1:5" ht="32.25" customHeight="1">
      <c r="A161" s="577"/>
      <c r="B161" s="52" t="s">
        <v>458</v>
      </c>
      <c r="C161" s="435"/>
      <c r="D161" s="614"/>
      <c r="E161" s="611"/>
    </row>
    <row r="162" spans="1:5" ht="39" customHeight="1">
      <c r="A162" s="577">
        <v>26</v>
      </c>
      <c r="B162" s="80" t="s">
        <v>748</v>
      </c>
      <c r="C162" s="462">
        <f>1430550+562100+450000</f>
        <v>2442650</v>
      </c>
      <c r="D162" s="535">
        <f>[4]PS4!$AV$215+[4]PS4!$AW$215</f>
        <v>430000</v>
      </c>
      <c r="E162" s="462">
        <f>1000000+450000+270000</f>
        <v>1720000</v>
      </c>
    </row>
    <row r="163" spans="1:5" ht="33" thickBot="1">
      <c r="A163" s="576"/>
      <c r="B163" s="54" t="s">
        <v>459</v>
      </c>
      <c r="C163" s="473"/>
      <c r="D163" s="530"/>
      <c r="E163" s="473"/>
    </row>
    <row r="164" spans="1:5" ht="19.2" thickBot="1">
      <c r="A164" s="98"/>
      <c r="B164" s="96" t="s">
        <v>528</v>
      </c>
      <c r="C164" s="97">
        <f>SUM(C156:C163)</f>
        <v>2942650</v>
      </c>
      <c r="D164" s="101">
        <f>SUM(D156:D163)</f>
        <v>2253270</v>
      </c>
      <c r="E164" s="97">
        <f>SUM(E156:E163)</f>
        <v>4220000</v>
      </c>
    </row>
    <row r="165" spans="1:5" ht="16.5" customHeight="1">
      <c r="A165" s="536">
        <v>40</v>
      </c>
      <c r="B165" s="107" t="s">
        <v>532</v>
      </c>
      <c r="C165" s="275"/>
      <c r="D165" s="277"/>
      <c r="E165" s="275"/>
    </row>
    <row r="166" spans="1:5" ht="15.75" customHeight="1" thickBot="1">
      <c r="A166" s="537"/>
      <c r="B166" s="108" t="s">
        <v>261</v>
      </c>
      <c r="C166" s="276"/>
      <c r="D166" s="278"/>
      <c r="E166" s="276"/>
    </row>
    <row r="167" spans="1:5" ht="15.6">
      <c r="A167" s="575">
        <v>41</v>
      </c>
      <c r="B167" s="125" t="s">
        <v>568</v>
      </c>
      <c r="C167" s="473">
        <v>25000</v>
      </c>
      <c r="D167" s="530">
        <f>[4]PS4!$AX$215</f>
        <v>6500</v>
      </c>
      <c r="E167" s="603">
        <v>35000</v>
      </c>
    </row>
    <row r="168" spans="1:5" ht="16.2">
      <c r="A168" s="577"/>
      <c r="B168" s="51" t="s">
        <v>482</v>
      </c>
      <c r="C168" s="435"/>
      <c r="D168" s="539"/>
      <c r="E168" s="604"/>
    </row>
    <row r="169" spans="1:5" ht="17.399999999999999">
      <c r="A169" s="577">
        <v>42</v>
      </c>
      <c r="B169" s="90" t="s">
        <v>569</v>
      </c>
      <c r="C169" s="462">
        <v>1000000</v>
      </c>
      <c r="D169" s="535">
        <f>[4]PS4!$AY$215</f>
        <v>25200</v>
      </c>
      <c r="E169" s="615">
        <v>700000</v>
      </c>
    </row>
    <row r="170" spans="1:5" ht="16.2">
      <c r="A170" s="577"/>
      <c r="B170" s="51" t="s">
        <v>460</v>
      </c>
      <c r="C170" s="435"/>
      <c r="D170" s="539"/>
      <c r="E170" s="616"/>
    </row>
    <row r="171" spans="1:5" ht="34.799999999999997">
      <c r="A171" s="577">
        <v>43</v>
      </c>
      <c r="B171" s="80" t="s">
        <v>745</v>
      </c>
      <c r="C171" s="462">
        <v>450000</v>
      </c>
      <c r="D171" s="535">
        <f>[4]PS4!$AZ$215</f>
        <v>158050</v>
      </c>
      <c r="E171" s="612">
        <v>700000</v>
      </c>
    </row>
    <row r="172" spans="1:5" ht="32.4">
      <c r="A172" s="577"/>
      <c r="B172" s="52" t="s">
        <v>461</v>
      </c>
      <c r="C172" s="473"/>
      <c r="D172" s="530"/>
      <c r="E172" s="610"/>
    </row>
    <row r="173" spans="1:5" ht="18">
      <c r="A173" s="577">
        <v>44</v>
      </c>
      <c r="B173" s="123" t="s">
        <v>570</v>
      </c>
      <c r="C173" s="462">
        <v>0</v>
      </c>
      <c r="D173" s="535"/>
      <c r="E173" s="462">
        <v>0</v>
      </c>
    </row>
    <row r="174" spans="1:5" ht="15" customHeight="1">
      <c r="A174" s="577"/>
      <c r="B174" s="55" t="s">
        <v>32</v>
      </c>
      <c r="C174" s="435"/>
      <c r="D174" s="539"/>
      <c r="E174" s="435"/>
    </row>
    <row r="175" spans="1:5" ht="18">
      <c r="A175" s="577">
        <v>45</v>
      </c>
      <c r="B175" s="123" t="s">
        <v>571</v>
      </c>
      <c r="C175" s="462">
        <v>5000</v>
      </c>
      <c r="D175" s="535"/>
      <c r="E175" s="462">
        <v>5000</v>
      </c>
    </row>
    <row r="176" spans="1:5" ht="15.75" customHeight="1" thickBot="1">
      <c r="A176" s="589"/>
      <c r="B176" s="55" t="s">
        <v>33</v>
      </c>
      <c r="C176" s="435"/>
      <c r="D176" s="539"/>
      <c r="E176" s="435"/>
    </row>
    <row r="177" spans="1:5" ht="15.75" customHeight="1">
      <c r="A177" s="31"/>
      <c r="B177" s="65"/>
      <c r="C177" s="27"/>
      <c r="D177" s="27"/>
      <c r="E177" s="27"/>
    </row>
    <row r="178" spans="1:5" ht="15.75" customHeight="1">
      <c r="A178" s="31"/>
      <c r="B178" s="65"/>
      <c r="C178" s="27"/>
      <c r="D178" s="27"/>
      <c r="E178" s="27"/>
    </row>
    <row r="179" spans="1:5" ht="16.2" thickBot="1">
      <c r="A179" s="31"/>
      <c r="B179" s="23"/>
      <c r="C179" s="27"/>
      <c r="D179" s="27"/>
      <c r="E179" s="27"/>
    </row>
    <row r="180" spans="1:5" ht="46.8">
      <c r="A180" s="428" t="s">
        <v>522</v>
      </c>
      <c r="B180" s="429"/>
      <c r="C180" s="11" t="s">
        <v>523</v>
      </c>
      <c r="D180" s="11" t="s">
        <v>776</v>
      </c>
      <c r="E180" s="11" t="s">
        <v>781</v>
      </c>
    </row>
    <row r="181" spans="1:5" ht="34.5" customHeight="1" thickBot="1">
      <c r="A181" s="474" t="s">
        <v>281</v>
      </c>
      <c r="B181" s="493"/>
      <c r="C181" s="60" t="s">
        <v>538</v>
      </c>
      <c r="D181" s="60" t="s">
        <v>777</v>
      </c>
      <c r="E181" s="60" t="s">
        <v>778</v>
      </c>
    </row>
    <row r="182" spans="1:5" ht="18">
      <c r="A182" s="596">
        <v>46</v>
      </c>
      <c r="B182" s="123" t="s">
        <v>572</v>
      </c>
      <c r="C182" s="462"/>
      <c r="D182" s="535"/>
      <c r="E182" s="462"/>
    </row>
    <row r="183" spans="1:5" ht="16.2">
      <c r="A183" s="577"/>
      <c r="B183" s="51" t="s">
        <v>34</v>
      </c>
      <c r="C183" s="435"/>
      <c r="D183" s="539"/>
      <c r="E183" s="435"/>
    </row>
    <row r="184" spans="1:5" ht="18">
      <c r="A184" s="577">
        <v>47</v>
      </c>
      <c r="B184" s="123" t="s">
        <v>573</v>
      </c>
      <c r="C184" s="462">
        <v>15000</v>
      </c>
      <c r="D184" s="535">
        <f>[4]PS4!$BA$215:$BA$215</f>
        <v>0</v>
      </c>
      <c r="E184" s="462">
        <v>15000</v>
      </c>
    </row>
    <row r="185" spans="1:5" ht="16.8" thickBot="1">
      <c r="A185" s="576"/>
      <c r="B185" s="51" t="s">
        <v>35</v>
      </c>
      <c r="C185" s="473"/>
      <c r="D185" s="530"/>
      <c r="E185" s="473"/>
    </row>
    <row r="186" spans="1:5" ht="19.2" thickBot="1">
      <c r="A186" s="98"/>
      <c r="B186" s="96" t="s">
        <v>528</v>
      </c>
      <c r="C186" s="97">
        <f>C184+C182+C175+C173+C171+C169+C167</f>
        <v>1495000</v>
      </c>
      <c r="D186" s="101">
        <f>D184+D182+D175+D173+D171+D169+D167</f>
        <v>189750</v>
      </c>
      <c r="E186" s="97">
        <f>E184+E182+E175+E173+E171+E169+E167</f>
        <v>1455000</v>
      </c>
    </row>
    <row r="187" spans="1:5" ht="17.399999999999999">
      <c r="A187" s="536">
        <v>60</v>
      </c>
      <c r="B187" s="105" t="s">
        <v>550</v>
      </c>
      <c r="C187" s="275"/>
      <c r="D187" s="277"/>
      <c r="E187" s="275"/>
    </row>
    <row r="188" spans="1:5" ht="16.8" thickBot="1">
      <c r="A188" s="537"/>
      <c r="B188" s="106" t="s">
        <v>263</v>
      </c>
      <c r="C188" s="276"/>
      <c r="D188" s="278"/>
      <c r="E188" s="276"/>
    </row>
    <row r="189" spans="1:5" ht="17.399999999999999">
      <c r="A189" s="575">
        <v>62</v>
      </c>
      <c r="B189" s="88" t="s">
        <v>574</v>
      </c>
      <c r="C189" s="473">
        <v>75000</v>
      </c>
      <c r="D189" s="530">
        <f>[4]PS4!$BC$215</f>
        <v>44375</v>
      </c>
      <c r="E189" s="473">
        <v>75000</v>
      </c>
    </row>
    <row r="190" spans="1:5" ht="16.8" thickBot="1">
      <c r="A190" s="577"/>
      <c r="B190" s="126" t="s">
        <v>299</v>
      </c>
      <c r="C190" s="463"/>
      <c r="D190" s="554"/>
      <c r="E190" s="463"/>
    </row>
    <row r="191" spans="1:5" ht="34.799999999999997">
      <c r="A191" s="576">
        <v>63</v>
      </c>
      <c r="B191" s="127" t="s">
        <v>575</v>
      </c>
      <c r="C191" s="434"/>
      <c r="D191" s="434"/>
      <c r="E191" s="434"/>
    </row>
    <row r="192" spans="1:5" ht="15.6" thickBot="1">
      <c r="A192" s="595"/>
      <c r="B192" s="128" t="s">
        <v>36</v>
      </c>
      <c r="C192" s="463"/>
      <c r="D192" s="463"/>
      <c r="E192" s="463"/>
    </row>
    <row r="193" spans="1:5" ht="19.2" thickBot="1">
      <c r="A193" s="98"/>
      <c r="B193" s="96" t="s">
        <v>528</v>
      </c>
      <c r="C193" s="97">
        <f>C189+C191</f>
        <v>75000</v>
      </c>
      <c r="D193" s="101">
        <f>D189+D191</f>
        <v>44375</v>
      </c>
      <c r="E193" s="97">
        <f>E189+E191</f>
        <v>75000</v>
      </c>
    </row>
    <row r="194" spans="1:5" ht="17.399999999999999">
      <c r="A194" s="536">
        <v>70</v>
      </c>
      <c r="B194" s="107" t="s">
        <v>551</v>
      </c>
      <c r="C194" s="571"/>
      <c r="D194" s="573"/>
      <c r="E194" s="571"/>
    </row>
    <row r="195" spans="1:5" ht="16.8" thickBot="1">
      <c r="A195" s="537"/>
      <c r="B195" s="108" t="s">
        <v>295</v>
      </c>
      <c r="C195" s="572"/>
      <c r="D195" s="574"/>
      <c r="E195" s="572"/>
    </row>
    <row r="196" spans="1:5" ht="34.799999999999997">
      <c r="A196" s="575">
        <v>71</v>
      </c>
      <c r="B196" s="92" t="s">
        <v>552</v>
      </c>
      <c r="C196" s="473">
        <v>11455500</v>
      </c>
      <c r="D196" s="530">
        <f>[4]PS4!$BE$215</f>
        <v>1832129.4</v>
      </c>
      <c r="E196" s="603">
        <v>10481100</v>
      </c>
    </row>
    <row r="197" spans="1:5" ht="16.8" thickBot="1">
      <c r="A197" s="576"/>
      <c r="B197" s="51" t="s">
        <v>296</v>
      </c>
      <c r="C197" s="473"/>
      <c r="D197" s="530"/>
      <c r="E197" s="603"/>
    </row>
    <row r="198" spans="1:5" ht="19.2" thickBot="1">
      <c r="A198" s="98"/>
      <c r="B198" s="96" t="s">
        <v>528</v>
      </c>
      <c r="C198" s="97">
        <f>C196</f>
        <v>11455500</v>
      </c>
      <c r="D198" s="101">
        <f>D196</f>
        <v>1832129.4</v>
      </c>
      <c r="E198" s="97">
        <f>E196</f>
        <v>10481100</v>
      </c>
    </row>
    <row r="200" spans="1:5" ht="19.2">
      <c r="A200" s="531"/>
      <c r="B200" s="168" t="s">
        <v>576</v>
      </c>
      <c r="C200" s="556">
        <f>C198+C193+C186+C164</f>
        <v>15968150</v>
      </c>
      <c r="D200" s="556">
        <f>D198+D193+D186+D164</f>
        <v>4319524.4000000004</v>
      </c>
      <c r="E200" s="556">
        <f>E198+E193+E186+E164</f>
        <v>16231100</v>
      </c>
    </row>
    <row r="201" spans="1:5" ht="18.600000000000001" thickBot="1">
      <c r="A201" s="532"/>
      <c r="B201" s="169" t="s">
        <v>300</v>
      </c>
      <c r="C201" s="557"/>
      <c r="D201" s="557"/>
      <c r="E201" s="557"/>
    </row>
    <row r="202" spans="1:5" ht="13.8" thickTop="1"/>
    <row r="205" spans="1:5" ht="13.8" thickBot="1"/>
    <row r="206" spans="1:5" ht="25.5" customHeight="1">
      <c r="A206" s="495" t="s">
        <v>520</v>
      </c>
      <c r="B206" s="496"/>
      <c r="C206" s="496"/>
      <c r="D206" s="496"/>
      <c r="E206" s="497"/>
    </row>
    <row r="207" spans="1:5" ht="25.5" customHeight="1">
      <c r="A207" s="498" t="s">
        <v>280</v>
      </c>
      <c r="B207" s="499"/>
      <c r="C207" s="499"/>
      <c r="D207" s="499"/>
      <c r="E207" s="500"/>
    </row>
    <row r="208" spans="1:5" ht="20.399999999999999">
      <c r="A208" s="451" t="s">
        <v>782</v>
      </c>
      <c r="B208" s="452"/>
      <c r="C208" s="452"/>
      <c r="D208" s="452"/>
      <c r="E208" s="453"/>
    </row>
    <row r="209" spans="1:6" ht="27">
      <c r="A209" s="579" t="s">
        <v>10</v>
      </c>
      <c r="B209" s="580"/>
      <c r="C209" s="580"/>
      <c r="D209" s="580"/>
      <c r="E209" s="581"/>
    </row>
    <row r="210" spans="1:6" ht="20.399999999999999">
      <c r="A210" s="451" t="s">
        <v>547</v>
      </c>
      <c r="B210" s="452"/>
      <c r="C210" s="452"/>
      <c r="D210" s="452"/>
      <c r="E210" s="453"/>
    </row>
    <row r="211" spans="1:6" ht="19.2" thickBot="1">
      <c r="A211" s="592" t="s">
        <v>301</v>
      </c>
      <c r="B211" s="593"/>
      <c r="C211" s="593"/>
      <c r="D211" s="593"/>
      <c r="E211" s="594"/>
    </row>
    <row r="212" spans="1:6" ht="46.8">
      <c r="A212" s="428" t="s">
        <v>522</v>
      </c>
      <c r="B212" s="429"/>
      <c r="C212" s="11" t="s">
        <v>523</v>
      </c>
      <c r="D212" s="11" t="s">
        <v>776</v>
      </c>
      <c r="E212" s="11" t="s">
        <v>781</v>
      </c>
    </row>
    <row r="213" spans="1:6" ht="33.75" customHeight="1" thickBot="1">
      <c r="A213" s="474" t="s">
        <v>281</v>
      </c>
      <c r="B213" s="493"/>
      <c r="C213" s="60" t="s">
        <v>538</v>
      </c>
      <c r="D213" s="60" t="s">
        <v>777</v>
      </c>
      <c r="E213" s="60" t="s">
        <v>778</v>
      </c>
    </row>
    <row r="214" spans="1:6" ht="17.399999999999999">
      <c r="A214" s="536">
        <v>40</v>
      </c>
      <c r="B214" s="107" t="s">
        <v>532</v>
      </c>
      <c r="C214" s="275"/>
      <c r="D214" s="277"/>
      <c r="E214" s="275"/>
    </row>
    <row r="215" spans="1:6" ht="16.8" thickBot="1">
      <c r="A215" s="537"/>
      <c r="B215" s="108" t="s">
        <v>282</v>
      </c>
      <c r="C215" s="276"/>
      <c r="D215" s="278"/>
      <c r="E215" s="276"/>
    </row>
    <row r="216" spans="1:6" ht="15.6">
      <c r="A216" s="591">
        <v>41</v>
      </c>
      <c r="B216" s="3" t="s">
        <v>577</v>
      </c>
      <c r="C216" s="434">
        <v>0</v>
      </c>
      <c r="D216" s="434"/>
      <c r="E216" s="434">
        <v>0</v>
      </c>
    </row>
    <row r="217" spans="1:6" ht="16.2">
      <c r="A217" s="575"/>
      <c r="B217" s="53" t="s">
        <v>37</v>
      </c>
      <c r="C217" s="435"/>
      <c r="D217" s="435"/>
      <c r="E217" s="435"/>
    </row>
    <row r="218" spans="1:6" ht="34.799999999999997">
      <c r="A218" s="577">
        <v>43</v>
      </c>
      <c r="B218" s="92" t="s">
        <v>578</v>
      </c>
      <c r="C218" s="473">
        <v>178800</v>
      </c>
      <c r="D218" s="622">
        <f>[4]PS4!$BF$215+[4]PS4!$BG$215</f>
        <v>261150</v>
      </c>
      <c r="E218" s="619">
        <v>272400</v>
      </c>
    </row>
    <row r="219" spans="1:6" ht="16.8" thickBot="1">
      <c r="A219" s="576"/>
      <c r="B219" s="82" t="s">
        <v>462</v>
      </c>
      <c r="C219" s="473"/>
      <c r="D219" s="622"/>
      <c r="E219" s="619"/>
    </row>
    <row r="220" spans="1:6" ht="19.2" thickBot="1">
      <c r="A220" s="98"/>
      <c r="B220" s="96" t="s">
        <v>528</v>
      </c>
      <c r="C220" s="97">
        <f>C218+C216</f>
        <v>178800</v>
      </c>
      <c r="D220" s="101">
        <f>D218+D216</f>
        <v>261150</v>
      </c>
      <c r="E220" s="97">
        <f>E218+E216</f>
        <v>272400</v>
      </c>
      <c r="F220" s="66"/>
    </row>
    <row r="221" spans="1:6" ht="17.399999999999999">
      <c r="A221" s="536">
        <v>50</v>
      </c>
      <c r="B221" s="103" t="s">
        <v>26</v>
      </c>
      <c r="C221" s="275"/>
      <c r="D221" s="277"/>
      <c r="E221" s="275"/>
    </row>
    <row r="222" spans="1:6" ht="16.8" thickBot="1">
      <c r="A222" s="537"/>
      <c r="B222" s="122" t="s">
        <v>302</v>
      </c>
      <c r="C222" s="276"/>
      <c r="D222" s="278"/>
      <c r="E222" s="276"/>
    </row>
    <row r="223" spans="1:6" ht="17.399999999999999">
      <c r="A223" s="575">
        <v>51</v>
      </c>
      <c r="B223" s="88" t="s">
        <v>579</v>
      </c>
      <c r="C223" s="473">
        <v>0</v>
      </c>
      <c r="D223" s="530">
        <f>[4]PS4!$BH$215</f>
        <v>0</v>
      </c>
      <c r="E223" s="473">
        <v>0</v>
      </c>
    </row>
    <row r="224" spans="1:6" ht="16.8" thickBot="1">
      <c r="A224" s="576"/>
      <c r="B224" s="51" t="s">
        <v>303</v>
      </c>
      <c r="C224" s="473"/>
      <c r="D224" s="530"/>
      <c r="E224" s="473"/>
    </row>
    <row r="225" spans="1:6" ht="19.2" thickBot="1">
      <c r="A225" s="98"/>
      <c r="B225" s="96" t="s">
        <v>528</v>
      </c>
      <c r="C225" s="97">
        <f>C223</f>
        <v>0</v>
      </c>
      <c r="D225" s="101">
        <f>D223</f>
        <v>0</v>
      </c>
      <c r="E225" s="97">
        <f>E223</f>
        <v>0</v>
      </c>
      <c r="F225" s="66"/>
    </row>
    <row r="226" spans="1:6" ht="17.399999999999999">
      <c r="A226" s="536">
        <v>60</v>
      </c>
      <c r="B226" s="105" t="s">
        <v>550</v>
      </c>
      <c r="C226" s="275"/>
      <c r="D226" s="277"/>
      <c r="E226" s="275"/>
    </row>
    <row r="227" spans="1:6" ht="16.8" thickBot="1">
      <c r="A227" s="537"/>
      <c r="B227" s="106" t="s">
        <v>263</v>
      </c>
      <c r="C227" s="276"/>
      <c r="D227" s="278"/>
      <c r="E227" s="276"/>
    </row>
    <row r="228" spans="1:6" ht="15.6">
      <c r="A228" s="590">
        <v>61</v>
      </c>
      <c r="B228" s="130" t="s">
        <v>580</v>
      </c>
      <c r="C228" s="434">
        <v>0</v>
      </c>
      <c r="D228" s="434"/>
      <c r="E228" s="434">
        <v>0</v>
      </c>
    </row>
    <row r="229" spans="1:6" ht="16.8" thickBot="1">
      <c r="A229" s="575"/>
      <c r="B229" s="56" t="s">
        <v>38</v>
      </c>
      <c r="C229" s="463"/>
      <c r="D229" s="463"/>
      <c r="E229" s="463"/>
    </row>
    <row r="230" spans="1:6" ht="17.399999999999999">
      <c r="A230" s="577">
        <v>62</v>
      </c>
      <c r="B230" s="88" t="s">
        <v>543</v>
      </c>
      <c r="C230" s="434">
        <v>0</v>
      </c>
      <c r="D230" s="609">
        <f>[4]PS4!$BI$215</f>
        <v>500</v>
      </c>
      <c r="E230" s="434">
        <v>0</v>
      </c>
    </row>
    <row r="231" spans="1:6" ht="16.8" thickBot="1">
      <c r="A231" s="576"/>
      <c r="B231" s="51" t="s">
        <v>304</v>
      </c>
      <c r="C231" s="473"/>
      <c r="D231" s="609"/>
      <c r="E231" s="473"/>
    </row>
    <row r="232" spans="1:6" ht="19.2" thickBot="1">
      <c r="A232" s="98"/>
      <c r="B232" s="96" t="s">
        <v>528</v>
      </c>
      <c r="C232" s="97">
        <f>C228+C230</f>
        <v>0</v>
      </c>
      <c r="D232" s="101">
        <f>D228+D230</f>
        <v>500</v>
      </c>
      <c r="E232" s="97">
        <f>E228+E230</f>
        <v>0</v>
      </c>
      <c r="F232" s="66"/>
    </row>
    <row r="233" spans="1:6" ht="15" customHeight="1">
      <c r="A233" s="588">
        <v>70</v>
      </c>
      <c r="B233" s="18" t="s">
        <v>551</v>
      </c>
      <c r="C233" s="473"/>
      <c r="D233" s="530"/>
      <c r="E233" s="473"/>
    </row>
    <row r="234" spans="1:6" ht="15" customHeight="1">
      <c r="A234" s="505"/>
      <c r="B234" s="49" t="s">
        <v>295</v>
      </c>
      <c r="C234" s="473"/>
      <c r="D234" s="530"/>
      <c r="E234" s="473"/>
    </row>
    <row r="235" spans="1:6" ht="34.799999999999997">
      <c r="A235" s="577">
        <v>71</v>
      </c>
      <c r="B235" s="80" t="s">
        <v>581</v>
      </c>
      <c r="C235" s="462">
        <v>414600</v>
      </c>
      <c r="D235" s="535"/>
      <c r="E235" s="602">
        <v>414600</v>
      </c>
    </row>
    <row r="236" spans="1:6" ht="16.8" thickBot="1">
      <c r="A236" s="589"/>
      <c r="B236" s="51" t="s">
        <v>296</v>
      </c>
      <c r="C236" s="435"/>
      <c r="D236" s="539"/>
      <c r="E236" s="604"/>
    </row>
    <row r="237" spans="1:6" ht="19.2" thickBot="1">
      <c r="A237" s="131"/>
      <c r="B237" s="96" t="s">
        <v>528</v>
      </c>
      <c r="C237" s="97">
        <f>C235</f>
        <v>414600</v>
      </c>
      <c r="D237" s="101">
        <f>D235</f>
        <v>0</v>
      </c>
      <c r="E237" s="97">
        <f>E235</f>
        <v>414600</v>
      </c>
      <c r="F237" s="66"/>
    </row>
    <row r="239" spans="1:6" ht="19.2">
      <c r="A239" s="531"/>
      <c r="B239" s="168" t="s">
        <v>582</v>
      </c>
      <c r="C239" s="533">
        <f>C237+C232+C225+C220</f>
        <v>593400</v>
      </c>
      <c r="D239" s="586">
        <f>D237+D232+D225+D220</f>
        <v>261650</v>
      </c>
      <c r="E239" s="533">
        <f>E237+E232+E225+E220</f>
        <v>687000</v>
      </c>
    </row>
    <row r="240" spans="1:6" ht="18.600000000000001" thickBot="1">
      <c r="A240" s="532"/>
      <c r="B240" s="169" t="s">
        <v>305</v>
      </c>
      <c r="C240" s="534"/>
      <c r="D240" s="587"/>
      <c r="E240" s="534"/>
    </row>
    <row r="241" spans="1:5" ht="25.5" customHeight="1" thickTop="1">
      <c r="A241" s="495" t="s">
        <v>520</v>
      </c>
      <c r="B241" s="496"/>
      <c r="C241" s="496"/>
      <c r="D241" s="496"/>
      <c r="E241" s="497"/>
    </row>
    <row r="242" spans="1:5" ht="27.75" customHeight="1">
      <c r="A242" s="498" t="s">
        <v>280</v>
      </c>
      <c r="B242" s="499"/>
      <c r="C242" s="499"/>
      <c r="D242" s="499"/>
      <c r="E242" s="500"/>
    </row>
    <row r="243" spans="1:5" ht="20.399999999999999">
      <c r="A243" s="451" t="s">
        <v>782</v>
      </c>
      <c r="B243" s="452"/>
      <c r="C243" s="452"/>
      <c r="D243" s="452"/>
      <c r="E243" s="453"/>
    </row>
    <row r="244" spans="1:5" ht="27">
      <c r="A244" s="579" t="s">
        <v>12</v>
      </c>
      <c r="B244" s="580"/>
      <c r="C244" s="580"/>
      <c r="D244" s="580"/>
      <c r="E244" s="581"/>
    </row>
    <row r="245" spans="1:5" ht="20.399999999999999">
      <c r="A245" s="451" t="s">
        <v>548</v>
      </c>
      <c r="B245" s="452"/>
      <c r="C245" s="452"/>
      <c r="D245" s="452"/>
      <c r="E245" s="453"/>
    </row>
    <row r="246" spans="1:5" ht="16.8" thickBot="1">
      <c r="A246" s="457" t="s">
        <v>306</v>
      </c>
      <c r="B246" s="458"/>
      <c r="C246" s="458"/>
      <c r="D246" s="458"/>
      <c r="E246" s="459"/>
    </row>
    <row r="247" spans="1:5" ht="52.5" customHeight="1">
      <c r="A247" s="428" t="s">
        <v>522</v>
      </c>
      <c r="B247" s="477"/>
      <c r="C247" s="11" t="s">
        <v>523</v>
      </c>
      <c r="D247" s="11" t="s">
        <v>776</v>
      </c>
      <c r="E247" s="11" t="s">
        <v>781</v>
      </c>
    </row>
    <row r="248" spans="1:5" ht="31.5" customHeight="1" thickBot="1">
      <c r="A248" s="474" t="s">
        <v>281</v>
      </c>
      <c r="B248" s="585"/>
      <c r="C248" s="60" t="s">
        <v>538</v>
      </c>
      <c r="D248" s="60" t="s">
        <v>777</v>
      </c>
      <c r="E248" s="60" t="s">
        <v>778</v>
      </c>
    </row>
    <row r="249" spans="1:5" ht="17.399999999999999">
      <c r="A249" s="536">
        <v>20</v>
      </c>
      <c r="B249" s="105" t="s">
        <v>2</v>
      </c>
      <c r="C249" s="275"/>
      <c r="D249" s="277"/>
      <c r="E249" s="275"/>
    </row>
    <row r="250" spans="1:5" ht="16.8" thickBot="1">
      <c r="A250" s="537"/>
      <c r="B250" s="106" t="s">
        <v>259</v>
      </c>
      <c r="C250" s="276"/>
      <c r="D250" s="278"/>
      <c r="E250" s="276"/>
    </row>
    <row r="251" spans="1:5" ht="17.399999999999999">
      <c r="A251" s="575">
        <v>22</v>
      </c>
      <c r="B251" s="39" t="s">
        <v>583</v>
      </c>
      <c r="C251" s="473">
        <v>132900</v>
      </c>
      <c r="D251" s="530">
        <f>[4]PS4!$BJ$215+[4]PS4!$BK$215</f>
        <v>85600</v>
      </c>
      <c r="E251" s="619">
        <f>132900+600000</f>
        <v>732900</v>
      </c>
    </row>
    <row r="252" spans="1:5" ht="16.2">
      <c r="A252" s="577"/>
      <c r="B252" s="53" t="s">
        <v>307</v>
      </c>
      <c r="C252" s="435"/>
      <c r="D252" s="539"/>
      <c r="E252" s="618"/>
    </row>
    <row r="253" spans="1:5" ht="34.799999999999997">
      <c r="A253" s="577">
        <v>23</v>
      </c>
      <c r="B253" s="28" t="s">
        <v>584</v>
      </c>
      <c r="C253" s="462">
        <f>2882550+55000+118800+118800+118800+66000+66000+900000</f>
        <v>4325950</v>
      </c>
      <c r="D253" s="535">
        <f>[4]PS4!$BL$215+[4]PS4!$BM$215</f>
        <v>3231500</v>
      </c>
      <c r="E253" s="462">
        <f>3520330+181500+132000+143000+131230+111100+177100</f>
        <v>4396260</v>
      </c>
    </row>
    <row r="254" spans="1:5" ht="16.8" thickBot="1">
      <c r="A254" s="576"/>
      <c r="B254" s="52" t="s">
        <v>308</v>
      </c>
      <c r="C254" s="473"/>
      <c r="D254" s="530"/>
      <c r="E254" s="473"/>
    </row>
    <row r="255" spans="1:5" ht="19.2" thickBot="1">
      <c r="A255" s="98"/>
      <c r="B255" s="96" t="s">
        <v>528</v>
      </c>
      <c r="C255" s="97">
        <f>C251+C253</f>
        <v>4458850</v>
      </c>
      <c r="D255" s="101">
        <f>D251+D253</f>
        <v>3317100</v>
      </c>
      <c r="E255" s="97">
        <f>E251+E253</f>
        <v>5129160</v>
      </c>
    </row>
    <row r="256" spans="1:5" ht="17.399999999999999">
      <c r="A256" s="536">
        <v>40</v>
      </c>
      <c r="B256" s="107" t="s">
        <v>532</v>
      </c>
      <c r="C256" s="275"/>
      <c r="D256" s="277"/>
      <c r="E256" s="275"/>
    </row>
    <row r="257" spans="1:6" ht="16.8" thickBot="1">
      <c r="A257" s="537"/>
      <c r="B257" s="108" t="s">
        <v>261</v>
      </c>
      <c r="C257" s="276"/>
      <c r="D257" s="278"/>
      <c r="E257" s="276"/>
    </row>
    <row r="258" spans="1:6" ht="17.399999999999999">
      <c r="A258" s="575">
        <v>43</v>
      </c>
      <c r="B258" s="88" t="s">
        <v>585</v>
      </c>
      <c r="C258" s="473">
        <v>350000</v>
      </c>
      <c r="D258" s="530">
        <f>[4]PS4!$BP$215</f>
        <v>0</v>
      </c>
      <c r="E258" s="473">
        <v>350000</v>
      </c>
    </row>
    <row r="259" spans="1:6" ht="16.2">
      <c r="A259" s="577"/>
      <c r="B259" s="51" t="s">
        <v>463</v>
      </c>
      <c r="C259" s="435"/>
      <c r="D259" s="539"/>
      <c r="E259" s="435"/>
    </row>
    <row r="260" spans="1:6" ht="17.399999999999999">
      <c r="A260" s="577">
        <v>44</v>
      </c>
      <c r="B260" s="80" t="s">
        <v>586</v>
      </c>
      <c r="C260" s="462">
        <f>1400000+200000</f>
        <v>1600000</v>
      </c>
      <c r="D260" s="535">
        <f>[4]PS4!$BQ$215</f>
        <v>9400</v>
      </c>
      <c r="E260" s="462">
        <f>1400000+200000</f>
        <v>1600000</v>
      </c>
    </row>
    <row r="261" spans="1:6" ht="15.6" thickBot="1">
      <c r="A261" s="576"/>
      <c r="B261" s="41" t="s">
        <v>309</v>
      </c>
      <c r="C261" s="473"/>
      <c r="D261" s="530"/>
      <c r="E261" s="473"/>
    </row>
    <row r="262" spans="1:6" ht="19.2" thickBot="1">
      <c r="A262" s="124"/>
      <c r="B262" s="96" t="s">
        <v>528</v>
      </c>
      <c r="C262" s="97">
        <f>C258+C260</f>
        <v>1950000</v>
      </c>
      <c r="D262" s="101">
        <f>D258+D260</f>
        <v>9400</v>
      </c>
      <c r="E262" s="97">
        <f>E258+E260</f>
        <v>1950000</v>
      </c>
    </row>
    <row r="263" spans="1:6" ht="17.399999999999999">
      <c r="A263" s="550">
        <v>50</v>
      </c>
      <c r="B263" s="129" t="s">
        <v>539</v>
      </c>
      <c r="C263" s="279"/>
      <c r="D263" s="115"/>
      <c r="E263" s="279"/>
    </row>
    <row r="264" spans="1:6" ht="16.8" thickBot="1">
      <c r="A264" s="537"/>
      <c r="B264" s="122" t="s">
        <v>310</v>
      </c>
      <c r="C264" s="276"/>
      <c r="D264" s="278"/>
      <c r="E264" s="276"/>
    </row>
    <row r="265" spans="1:6" ht="17.399999999999999">
      <c r="A265" s="575">
        <v>51</v>
      </c>
      <c r="B265" s="88" t="s">
        <v>587</v>
      </c>
      <c r="C265" s="473">
        <v>0</v>
      </c>
      <c r="D265" s="609">
        <f>[4]PS4!$BR$215</f>
        <v>1597.5</v>
      </c>
      <c r="E265" s="473">
        <v>0</v>
      </c>
    </row>
    <row r="266" spans="1:6" ht="16.2">
      <c r="A266" s="577"/>
      <c r="B266" s="51" t="s">
        <v>311</v>
      </c>
      <c r="C266" s="473"/>
      <c r="D266" s="609"/>
      <c r="E266" s="473"/>
    </row>
    <row r="267" spans="1:6" ht="18">
      <c r="A267" s="577">
        <v>52</v>
      </c>
      <c r="B267" s="132" t="s">
        <v>588</v>
      </c>
      <c r="C267" s="462">
        <v>0</v>
      </c>
      <c r="D267" s="535"/>
      <c r="E267" s="462">
        <v>0</v>
      </c>
    </row>
    <row r="268" spans="1:6" ht="16.2">
      <c r="A268" s="577"/>
      <c r="B268" s="133" t="s">
        <v>39</v>
      </c>
      <c r="C268" s="435"/>
      <c r="D268" s="539"/>
      <c r="E268" s="435"/>
    </row>
    <row r="269" spans="1:6" ht="18">
      <c r="A269" s="577">
        <v>55</v>
      </c>
      <c r="B269" s="123" t="s">
        <v>589</v>
      </c>
      <c r="C269" s="462">
        <v>0</v>
      </c>
      <c r="D269" s="535"/>
      <c r="E269" s="462">
        <v>0</v>
      </c>
    </row>
    <row r="270" spans="1:6" ht="16.8" thickBot="1">
      <c r="A270" s="576"/>
      <c r="B270" s="51" t="s">
        <v>40</v>
      </c>
      <c r="C270" s="473"/>
      <c r="D270" s="530"/>
      <c r="E270" s="473"/>
    </row>
    <row r="271" spans="1:6" ht="19.2" thickBot="1">
      <c r="A271" s="98"/>
      <c r="B271" s="96" t="s">
        <v>528</v>
      </c>
      <c r="C271" s="97">
        <f>C265+C267+C269</f>
        <v>0</v>
      </c>
      <c r="D271" s="101">
        <f>D265+D267+D269</f>
        <v>1597.5</v>
      </c>
      <c r="E271" s="97">
        <f>E265+E267+E269</f>
        <v>0</v>
      </c>
      <c r="F271" s="66"/>
    </row>
    <row r="272" spans="1:6" ht="3.75" customHeight="1"/>
    <row r="273" spans="1:5" ht="12.75" hidden="1" customHeight="1"/>
    <row r="274" spans="1:5" ht="12.75" hidden="1" customHeight="1"/>
    <row r="275" spans="1:5" ht="12.75" hidden="1" customHeight="1"/>
    <row r="277" spans="1:5" ht="26.25" customHeight="1">
      <c r="A277" s="531"/>
      <c r="B277" s="170" t="s">
        <v>590</v>
      </c>
      <c r="C277" s="533">
        <f>C271+C262+C255</f>
        <v>6408850</v>
      </c>
      <c r="D277" s="533">
        <f>D271+D262+D255</f>
        <v>3328097.5</v>
      </c>
      <c r="E277" s="533">
        <f>E271+E262+E255</f>
        <v>7079160</v>
      </c>
    </row>
    <row r="278" spans="1:5" ht="36.6" thickBot="1">
      <c r="A278" s="532"/>
      <c r="B278" s="171" t="s">
        <v>312</v>
      </c>
      <c r="C278" s="534"/>
      <c r="D278" s="534"/>
      <c r="E278" s="534"/>
    </row>
    <row r="279" spans="1:5" ht="25.5" customHeight="1" thickTop="1">
      <c r="A279" s="495" t="s">
        <v>520</v>
      </c>
      <c r="B279" s="496"/>
      <c r="C279" s="496"/>
      <c r="D279" s="496"/>
      <c r="E279" s="497"/>
    </row>
    <row r="280" spans="1:5" ht="23.25" customHeight="1">
      <c r="A280" s="498" t="s">
        <v>280</v>
      </c>
      <c r="B280" s="499"/>
      <c r="C280" s="499"/>
      <c r="D280" s="499"/>
      <c r="E280" s="500"/>
    </row>
    <row r="281" spans="1:5" ht="20.399999999999999">
      <c r="A281" s="451" t="s">
        <v>782</v>
      </c>
      <c r="B281" s="452"/>
      <c r="C281" s="452"/>
      <c r="D281" s="452"/>
      <c r="E281" s="453"/>
    </row>
    <row r="282" spans="1:5" ht="27">
      <c r="A282" s="579" t="s">
        <v>14</v>
      </c>
      <c r="B282" s="580"/>
      <c r="C282" s="580"/>
      <c r="D282" s="580"/>
      <c r="E282" s="581"/>
    </row>
    <row r="283" spans="1:5" ht="20.399999999999999">
      <c r="A283" s="451" t="s">
        <v>549</v>
      </c>
      <c r="B283" s="452"/>
      <c r="C283" s="452"/>
      <c r="D283" s="452"/>
      <c r="E283" s="453"/>
    </row>
    <row r="284" spans="1:5" ht="19.2" thickBot="1">
      <c r="A284" s="582" t="s">
        <v>313</v>
      </c>
      <c r="B284" s="583"/>
      <c r="C284" s="583"/>
      <c r="D284" s="583"/>
      <c r="E284" s="584"/>
    </row>
    <row r="285" spans="1:5" ht="46.8">
      <c r="A285" s="428" t="s">
        <v>24</v>
      </c>
      <c r="B285" s="429"/>
      <c r="C285" s="11" t="s">
        <v>523</v>
      </c>
      <c r="D285" s="11" t="s">
        <v>776</v>
      </c>
      <c r="E285" s="11" t="s">
        <v>781</v>
      </c>
    </row>
    <row r="286" spans="1:5" ht="16.8" thickBot="1">
      <c r="A286" s="474" t="s">
        <v>281</v>
      </c>
      <c r="B286" s="431"/>
      <c r="C286" s="60" t="s">
        <v>538</v>
      </c>
      <c r="D286" s="60" t="s">
        <v>777</v>
      </c>
      <c r="E286" s="60" t="s">
        <v>778</v>
      </c>
    </row>
    <row r="287" spans="1:5" ht="17.399999999999999">
      <c r="A287" s="536">
        <v>10</v>
      </c>
      <c r="B287" s="103" t="s">
        <v>524</v>
      </c>
      <c r="C287" s="275"/>
      <c r="D287" s="277"/>
      <c r="E287" s="275"/>
    </row>
    <row r="288" spans="1:5" ht="16.8" thickBot="1">
      <c r="A288" s="537"/>
      <c r="B288" s="108" t="s">
        <v>282</v>
      </c>
      <c r="C288" s="276"/>
      <c r="D288" s="278"/>
      <c r="E288" s="276"/>
    </row>
    <row r="289" spans="1:6" ht="17.399999999999999">
      <c r="A289" s="575">
        <v>15</v>
      </c>
      <c r="B289" s="88" t="s">
        <v>591</v>
      </c>
      <c r="C289" s="473">
        <v>100000</v>
      </c>
      <c r="D289" s="530">
        <f>[4]PS4!$BS$215</f>
        <v>0</v>
      </c>
      <c r="E289" s="473">
        <v>100000</v>
      </c>
    </row>
    <row r="290" spans="1:6" ht="16.8" thickBot="1">
      <c r="A290" s="576"/>
      <c r="B290" s="65" t="s">
        <v>314</v>
      </c>
      <c r="C290" s="473"/>
      <c r="D290" s="530"/>
      <c r="E290" s="473"/>
    </row>
    <row r="291" spans="1:6" ht="19.2" thickBot="1">
      <c r="A291" s="98"/>
      <c r="B291" s="96" t="s">
        <v>528</v>
      </c>
      <c r="C291" s="97">
        <f>C289</f>
        <v>100000</v>
      </c>
      <c r="D291" s="101">
        <f>D289</f>
        <v>0</v>
      </c>
      <c r="E291" s="97">
        <f>E289</f>
        <v>100000</v>
      </c>
    </row>
    <row r="292" spans="1:6" ht="17.399999999999999">
      <c r="A292" s="561">
        <v>40</v>
      </c>
      <c r="B292" s="107" t="s">
        <v>532</v>
      </c>
      <c r="C292" s="275"/>
      <c r="D292" s="277"/>
      <c r="E292" s="275"/>
    </row>
    <row r="293" spans="1:6" ht="16.5" customHeight="1">
      <c r="A293" s="578"/>
      <c r="B293" s="116" t="s">
        <v>261</v>
      </c>
      <c r="C293" s="279"/>
      <c r="D293" s="115"/>
      <c r="E293" s="279"/>
    </row>
    <row r="294" spans="1:6" ht="16.8" thickBot="1">
      <c r="A294" s="562"/>
      <c r="B294" s="135"/>
      <c r="C294" s="276"/>
      <c r="D294" s="278"/>
      <c r="E294" s="276"/>
    </row>
    <row r="295" spans="1:6" ht="18">
      <c r="A295" s="575">
        <v>42</v>
      </c>
      <c r="B295" s="134" t="s">
        <v>592</v>
      </c>
      <c r="C295" s="434">
        <v>0</v>
      </c>
      <c r="D295" s="434"/>
      <c r="E295" s="434">
        <v>0</v>
      </c>
    </row>
    <row r="296" spans="1:6" ht="16.2">
      <c r="A296" s="577"/>
      <c r="B296" s="57" t="s">
        <v>41</v>
      </c>
      <c r="C296" s="435"/>
      <c r="D296" s="435"/>
      <c r="E296" s="435"/>
    </row>
    <row r="297" spans="1:6" ht="17.399999999999999">
      <c r="A297" s="577">
        <v>43</v>
      </c>
      <c r="B297" s="80" t="s">
        <v>593</v>
      </c>
      <c r="C297" s="462">
        <v>5000</v>
      </c>
      <c r="D297" s="621">
        <f>[4]PS4!$BT$215</f>
        <v>13467</v>
      </c>
      <c r="E297" s="462">
        <v>5000</v>
      </c>
    </row>
    <row r="298" spans="1:6" ht="16.8" thickBot="1">
      <c r="A298" s="576"/>
      <c r="B298" s="59" t="s">
        <v>315</v>
      </c>
      <c r="C298" s="473"/>
      <c r="D298" s="622"/>
      <c r="E298" s="473"/>
    </row>
    <row r="299" spans="1:6" ht="19.2" thickBot="1">
      <c r="A299" s="98"/>
      <c r="B299" s="96" t="s">
        <v>528</v>
      </c>
      <c r="C299" s="97">
        <f>C297+C295</f>
        <v>5000</v>
      </c>
      <c r="D299" s="101">
        <f>D297+D295</f>
        <v>13467</v>
      </c>
      <c r="E299" s="97">
        <f>E297+E295</f>
        <v>5000</v>
      </c>
      <c r="F299" s="40"/>
    </row>
    <row r="300" spans="1:6" ht="17.399999999999999">
      <c r="A300" s="536">
        <v>50</v>
      </c>
      <c r="B300" s="103" t="s">
        <v>539</v>
      </c>
      <c r="C300" s="275"/>
      <c r="D300" s="277"/>
      <c r="E300" s="275"/>
    </row>
    <row r="301" spans="1:6" ht="16.8" thickBot="1">
      <c r="A301" s="537"/>
      <c r="B301" s="122" t="s">
        <v>316</v>
      </c>
      <c r="C301" s="276"/>
      <c r="D301" s="278"/>
      <c r="E301" s="276"/>
    </row>
    <row r="302" spans="1:6" ht="18">
      <c r="A302" s="575">
        <v>51</v>
      </c>
      <c r="B302" s="136" t="s">
        <v>539</v>
      </c>
      <c r="C302" s="434">
        <v>0</v>
      </c>
      <c r="D302" s="434"/>
      <c r="E302" s="434">
        <v>0</v>
      </c>
    </row>
    <row r="303" spans="1:6" ht="16.2">
      <c r="A303" s="577"/>
      <c r="B303" s="133" t="s">
        <v>42</v>
      </c>
      <c r="C303" s="435"/>
      <c r="D303" s="435"/>
      <c r="E303" s="435"/>
    </row>
    <row r="304" spans="1:6" ht="18">
      <c r="A304" s="577">
        <v>52</v>
      </c>
      <c r="B304" s="123" t="s">
        <v>594</v>
      </c>
      <c r="C304" s="462">
        <v>0</v>
      </c>
      <c r="D304" s="535">
        <f>[4]PS4!$BU$215</f>
        <v>0</v>
      </c>
      <c r="E304" s="462">
        <v>0</v>
      </c>
    </row>
    <row r="305" spans="1:6" ht="16.8" thickBot="1">
      <c r="A305" s="576"/>
      <c r="B305" s="65" t="s">
        <v>43</v>
      </c>
      <c r="C305" s="473"/>
      <c r="D305" s="530"/>
      <c r="E305" s="473"/>
    </row>
    <row r="306" spans="1:6" ht="19.2" thickBot="1">
      <c r="A306" s="98"/>
      <c r="B306" s="96" t="s">
        <v>528</v>
      </c>
      <c r="C306" s="97">
        <f>C304+C302</f>
        <v>0</v>
      </c>
      <c r="D306" s="101">
        <f>D304+D302</f>
        <v>0</v>
      </c>
      <c r="E306" s="97">
        <f>E304+E302</f>
        <v>0</v>
      </c>
      <c r="F306" s="40"/>
    </row>
    <row r="307" spans="1:6" ht="17.399999999999999">
      <c r="A307" s="536">
        <v>60</v>
      </c>
      <c r="B307" s="105" t="s">
        <v>550</v>
      </c>
      <c r="C307" s="275"/>
      <c r="D307" s="277"/>
      <c r="E307" s="275"/>
    </row>
    <row r="308" spans="1:6" ht="16.8" thickBot="1">
      <c r="A308" s="537"/>
      <c r="B308" s="106" t="s">
        <v>263</v>
      </c>
      <c r="C308" s="276"/>
      <c r="D308" s="278"/>
      <c r="E308" s="276"/>
    </row>
    <row r="309" spans="1:6" ht="17.399999999999999">
      <c r="A309" s="575">
        <v>62</v>
      </c>
      <c r="B309" s="92" t="s">
        <v>595</v>
      </c>
      <c r="C309" s="473">
        <v>1500</v>
      </c>
      <c r="D309" s="530">
        <f>[4]PS4!$BV$215</f>
        <v>0</v>
      </c>
      <c r="E309" s="473">
        <v>1500</v>
      </c>
    </row>
    <row r="310" spans="1:6" ht="28.8">
      <c r="A310" s="577"/>
      <c r="B310" s="76" t="s">
        <v>464</v>
      </c>
      <c r="C310" s="435"/>
      <c r="D310" s="539"/>
      <c r="E310" s="435"/>
    </row>
    <row r="311" spans="1:6" ht="18">
      <c r="A311" s="577">
        <v>63</v>
      </c>
      <c r="B311" s="123" t="s">
        <v>596</v>
      </c>
      <c r="C311" s="462">
        <v>50000</v>
      </c>
      <c r="D311" s="535"/>
      <c r="E311" s="462">
        <v>50000</v>
      </c>
    </row>
    <row r="312" spans="1:6" ht="16.8" thickBot="1">
      <c r="A312" s="576"/>
      <c r="B312" s="59" t="s">
        <v>317</v>
      </c>
      <c r="C312" s="473"/>
      <c r="D312" s="530"/>
      <c r="E312" s="473"/>
    </row>
    <row r="313" spans="1:6" ht="19.2" thickBot="1">
      <c r="A313" s="98"/>
      <c r="B313" s="96" t="s">
        <v>528</v>
      </c>
      <c r="C313" s="97">
        <f>C311+C309</f>
        <v>51500</v>
      </c>
      <c r="D313" s="101">
        <f>D311+D309</f>
        <v>0</v>
      </c>
      <c r="E313" s="97">
        <f>E311+E309</f>
        <v>51500</v>
      </c>
    </row>
    <row r="314" spans="1:6" ht="17.399999999999999">
      <c r="A314" s="19"/>
      <c r="B314" s="20"/>
      <c r="C314" s="21"/>
      <c r="D314" s="21"/>
      <c r="E314" s="21"/>
    </row>
    <row r="315" spans="1:6" ht="17.399999999999999">
      <c r="A315" s="19"/>
      <c r="B315" s="20"/>
      <c r="C315" s="21"/>
      <c r="D315" s="21"/>
      <c r="E315" s="21"/>
    </row>
    <row r="316" spans="1:6" ht="18" thickBot="1">
      <c r="A316" s="19"/>
      <c r="B316" s="20"/>
      <c r="C316" s="21"/>
      <c r="D316" s="21"/>
      <c r="E316" s="21"/>
    </row>
    <row r="317" spans="1:6" ht="46.8">
      <c r="A317" s="428" t="s">
        <v>24</v>
      </c>
      <c r="B317" s="429"/>
      <c r="C317" s="11" t="str">
        <f t="shared" ref="C317:E318" si="0">C285</f>
        <v>2020 වර්ෂයේ ඇස්තමේන්තුව</v>
      </c>
      <c r="D317" s="11" t="str">
        <f t="shared" si="0"/>
        <v>2020 වර්ෂයේ සත්‍ය ආදායම</v>
      </c>
      <c r="E317" s="11" t="str">
        <f t="shared" si="0"/>
        <v>2021වර්ෂයේ ඇස්තමේන්තුව</v>
      </c>
    </row>
    <row r="318" spans="1:6" ht="16.8" thickBot="1">
      <c r="A318" s="474" t="s">
        <v>281</v>
      </c>
      <c r="B318" s="431"/>
      <c r="C318" s="60" t="str">
        <f t="shared" si="0"/>
        <v>2020 kjpg;gPL</v>
      </c>
      <c r="D318" s="60" t="str">
        <f t="shared" si="0"/>
        <v>2020 tUkhdk;</v>
      </c>
      <c r="E318" s="60" t="str">
        <f t="shared" si="0"/>
        <v>2021 kjpg;gPL</v>
      </c>
    </row>
    <row r="319" spans="1:6" ht="17.399999999999999">
      <c r="A319" s="536">
        <v>70</v>
      </c>
      <c r="B319" s="107" t="s">
        <v>551</v>
      </c>
      <c r="C319" s="571"/>
      <c r="D319" s="573"/>
      <c r="E319" s="571"/>
    </row>
    <row r="320" spans="1:6" ht="16.8" thickBot="1">
      <c r="A320" s="537"/>
      <c r="B320" s="108" t="s">
        <v>295</v>
      </c>
      <c r="C320" s="572"/>
      <c r="D320" s="574"/>
      <c r="E320" s="572"/>
    </row>
    <row r="321" spans="1:6" ht="34.799999999999997">
      <c r="A321" s="575">
        <v>71</v>
      </c>
      <c r="B321" s="92" t="s">
        <v>581</v>
      </c>
      <c r="C321" s="473">
        <v>1774560</v>
      </c>
      <c r="D321" s="530"/>
      <c r="E321" s="603">
        <v>1782660</v>
      </c>
      <c r="F321" s="40"/>
    </row>
    <row r="322" spans="1:6" ht="18" customHeight="1" thickBot="1">
      <c r="A322" s="576"/>
      <c r="B322" s="65" t="s">
        <v>318</v>
      </c>
      <c r="C322" s="473"/>
      <c r="D322" s="530"/>
      <c r="E322" s="603"/>
    </row>
    <row r="323" spans="1:6" ht="19.2" thickBot="1">
      <c r="A323" s="98"/>
      <c r="B323" s="96" t="s">
        <v>528</v>
      </c>
      <c r="C323" s="97">
        <f>C321</f>
        <v>1774560</v>
      </c>
      <c r="D323" s="101">
        <f>D321</f>
        <v>0</v>
      </c>
      <c r="E323" s="97">
        <f>E321</f>
        <v>1782660</v>
      </c>
    </row>
    <row r="324" spans="1:6" s="40" customFormat="1">
      <c r="A324" s="19"/>
      <c r="B324" s="19"/>
      <c r="C324" s="27"/>
      <c r="D324" s="27"/>
      <c r="E324" s="27"/>
    </row>
    <row r="325" spans="1:6" ht="17.399999999999999">
      <c r="A325" s="519"/>
      <c r="B325" s="176" t="s">
        <v>597</v>
      </c>
      <c r="C325" s="533">
        <f>C323+C313+C306+C299+C291</f>
        <v>1931060</v>
      </c>
      <c r="D325" s="533">
        <f>D323+D313+D306+D299+D291</f>
        <v>13467</v>
      </c>
      <c r="E325" s="533">
        <f>E323+E313+E306+E299+E291</f>
        <v>1939160</v>
      </c>
    </row>
    <row r="326" spans="1:6" ht="16.8" thickBot="1">
      <c r="A326" s="548"/>
      <c r="B326" s="177" t="s">
        <v>465</v>
      </c>
      <c r="C326" s="534"/>
      <c r="D326" s="534"/>
      <c r="E326" s="534"/>
    </row>
    <row r="327" spans="1:6" ht="13.8" thickTop="1">
      <c r="A327" s="19"/>
      <c r="B327" s="19"/>
      <c r="C327" s="27"/>
      <c r="D327" s="27"/>
      <c r="E327" s="27"/>
    </row>
    <row r="328" spans="1:6">
      <c r="A328" s="19"/>
      <c r="B328" s="19"/>
      <c r="C328" s="27"/>
      <c r="D328" s="27"/>
      <c r="E328" s="27"/>
    </row>
    <row r="329" spans="1:6" ht="19.2">
      <c r="A329" s="522"/>
      <c r="B329" s="137" t="s">
        <v>598</v>
      </c>
      <c r="C329" s="569">
        <f>C325+C277+C239+C200+C140+C65</f>
        <v>71226532.879999995</v>
      </c>
      <c r="D329" s="524">
        <f>D325+D277+D239+D200+D140+D65</f>
        <v>22335511.75</v>
      </c>
      <c r="E329" s="569">
        <f>E325+E277+E239+E200+E140+E65</f>
        <v>77869023.289999992</v>
      </c>
    </row>
    <row r="330" spans="1:6" ht="18.600000000000001" thickBot="1">
      <c r="A330" s="523"/>
      <c r="B330" s="102" t="s">
        <v>319</v>
      </c>
      <c r="C330" s="570"/>
      <c r="D330" s="525"/>
      <c r="E330" s="570"/>
    </row>
    <row r="331" spans="1:6" ht="18.600000000000001" thickTop="1">
      <c r="A331" s="75"/>
      <c r="B331" s="64"/>
      <c r="C331" s="21"/>
      <c r="D331" s="21"/>
      <c r="E331" s="21"/>
    </row>
    <row r="332" spans="1:6" ht="33.75" customHeight="1">
      <c r="A332" s="75"/>
      <c r="B332" s="64"/>
      <c r="C332" s="21"/>
      <c r="D332" s="21"/>
      <c r="E332" s="21"/>
    </row>
    <row r="333" spans="1:6" ht="33.75" customHeight="1">
      <c r="A333" s="75"/>
      <c r="B333" s="64"/>
      <c r="C333" s="21"/>
      <c r="D333" s="21"/>
      <c r="E333" s="21"/>
    </row>
    <row r="334" spans="1:6" ht="33.75" customHeight="1">
      <c r="A334" s="75"/>
      <c r="B334" s="64"/>
      <c r="C334" s="21"/>
      <c r="D334" s="21"/>
      <c r="E334" s="21"/>
    </row>
    <row r="335" spans="1:6" ht="33.75" customHeight="1">
      <c r="A335" s="75"/>
      <c r="B335" s="64"/>
      <c r="C335" s="21"/>
      <c r="D335" s="21"/>
      <c r="E335" s="21"/>
    </row>
    <row r="336" spans="1:6" ht="33.75" customHeight="1">
      <c r="A336" s="75"/>
      <c r="B336" s="64"/>
      <c r="C336" s="21"/>
      <c r="D336" s="21"/>
      <c r="E336" s="21"/>
    </row>
    <row r="337" spans="1:5" ht="33.75" customHeight="1">
      <c r="A337" s="75"/>
      <c r="B337" s="64"/>
      <c r="C337" s="21"/>
      <c r="D337" s="21"/>
      <c r="E337" s="21"/>
    </row>
    <row r="338" spans="1:5" ht="31.5" customHeight="1">
      <c r="A338" s="75"/>
      <c r="B338" s="64"/>
      <c r="C338" s="21"/>
      <c r="D338" s="21"/>
      <c r="E338" s="21"/>
    </row>
    <row r="339" spans="1:5" ht="31.5" customHeight="1">
      <c r="A339" s="75"/>
      <c r="B339" s="64"/>
      <c r="C339" s="21"/>
      <c r="D339" s="21"/>
      <c r="E339" s="21"/>
    </row>
    <row r="340" spans="1:5" ht="31.5" customHeight="1">
      <c r="A340" s="75"/>
      <c r="B340" s="64"/>
      <c r="C340" s="21"/>
      <c r="D340" s="21"/>
      <c r="E340" s="21"/>
    </row>
    <row r="341" spans="1:5" ht="31.5" customHeight="1">
      <c r="A341" s="75"/>
      <c r="B341" s="64"/>
      <c r="C341" s="21"/>
      <c r="D341" s="21"/>
      <c r="E341" s="21"/>
    </row>
    <row r="342" spans="1:5" ht="31.5" customHeight="1">
      <c r="A342" s="75"/>
      <c r="B342" s="64"/>
      <c r="C342" s="21"/>
      <c r="D342" s="21"/>
      <c r="E342" s="21"/>
    </row>
    <row r="343" spans="1:5" ht="31.5" customHeight="1">
      <c r="A343" s="75"/>
      <c r="B343" s="64"/>
      <c r="C343" s="21"/>
      <c r="D343" s="21"/>
      <c r="E343" s="21"/>
    </row>
    <row r="344" spans="1:5" ht="31.5" customHeight="1">
      <c r="A344" s="75"/>
      <c r="B344" s="64"/>
      <c r="C344" s="21"/>
      <c r="D344" s="21"/>
      <c r="E344" s="21"/>
    </row>
    <row r="345" spans="1:5" ht="31.5" customHeight="1">
      <c r="A345" s="75"/>
      <c r="B345" s="64"/>
      <c r="C345" s="21"/>
      <c r="D345" s="21"/>
      <c r="E345" s="21"/>
    </row>
    <row r="346" spans="1:5" ht="25.5" customHeight="1" thickBot="1">
      <c r="A346" s="75"/>
      <c r="B346" s="64"/>
      <c r="C346" s="21"/>
      <c r="D346" s="21"/>
      <c r="E346" s="21"/>
    </row>
    <row r="347" spans="1:5" ht="22.8">
      <c r="A347" s="495" t="s">
        <v>520</v>
      </c>
      <c r="B347" s="496"/>
      <c r="C347" s="496"/>
      <c r="D347" s="496"/>
      <c r="E347" s="497"/>
    </row>
    <row r="348" spans="1:5" ht="24.6">
      <c r="A348" s="498" t="s">
        <v>280</v>
      </c>
      <c r="B348" s="499"/>
      <c r="C348" s="499"/>
      <c r="D348" s="499"/>
      <c r="E348" s="500"/>
    </row>
    <row r="349" spans="1:5" ht="20.399999999999999">
      <c r="A349" s="442" t="s">
        <v>783</v>
      </c>
      <c r="B349" s="443"/>
      <c r="C349" s="443"/>
      <c r="D349" s="443"/>
      <c r="E349" s="444"/>
    </row>
    <row r="350" spans="1:5" ht="22.2">
      <c r="A350" s="545">
        <v>1</v>
      </c>
      <c r="B350" s="546"/>
      <c r="C350" s="546"/>
      <c r="D350" s="546"/>
      <c r="E350" s="547"/>
    </row>
    <row r="351" spans="1:5" ht="17.399999999999999">
      <c r="A351" s="563" t="s">
        <v>521</v>
      </c>
      <c r="B351" s="564"/>
      <c r="C351" s="564"/>
      <c r="D351" s="564"/>
      <c r="E351" s="565"/>
    </row>
    <row r="352" spans="1:5" ht="16.8" thickBot="1">
      <c r="A352" s="566" t="s">
        <v>320</v>
      </c>
      <c r="B352" s="567"/>
      <c r="C352" s="567"/>
      <c r="D352" s="567"/>
      <c r="E352" s="568"/>
    </row>
    <row r="353" spans="1:6" ht="46.8">
      <c r="A353" s="428" t="s">
        <v>599</v>
      </c>
      <c r="B353" s="429"/>
      <c r="C353" s="11" t="s">
        <v>523</v>
      </c>
      <c r="D353" s="11" t="str">
        <f>D971</f>
        <v>2020 වර්ෂයේ සත්‍ය වියදම</v>
      </c>
      <c r="E353" s="11" t="str">
        <f>E971</f>
        <v>2021 වර්ෂයේ ඇස්තමේන්තුව</v>
      </c>
    </row>
    <row r="354" spans="1:6" ht="16.8" thickBot="1">
      <c r="A354" s="474" t="s">
        <v>321</v>
      </c>
      <c r="B354" s="431"/>
      <c r="C354" s="60" t="s">
        <v>538</v>
      </c>
      <c r="D354" s="60" t="str">
        <f>D972</f>
        <v>2020 nryT</v>
      </c>
      <c r="E354" s="60" t="str">
        <f>E972</f>
        <v>2021 kjpg;gPL</v>
      </c>
    </row>
    <row r="355" spans="1:6" ht="17.399999999999999">
      <c r="A355" s="536">
        <v>101</v>
      </c>
      <c r="B355" s="105" t="s">
        <v>620</v>
      </c>
      <c r="C355" s="275"/>
      <c r="D355" s="277"/>
      <c r="E355" s="275"/>
    </row>
    <row r="356" spans="1:6" ht="16.8" thickBot="1">
      <c r="A356" s="537"/>
      <c r="B356" s="106" t="s">
        <v>322</v>
      </c>
      <c r="C356" s="276"/>
      <c r="D356" s="278"/>
      <c r="E356" s="276"/>
    </row>
    <row r="357" spans="1:6" ht="23.4" customHeight="1">
      <c r="A357" s="433" t="s">
        <v>46</v>
      </c>
      <c r="B357" s="39" t="s">
        <v>600</v>
      </c>
      <c r="C357" s="473">
        <v>11688840</v>
      </c>
      <c r="D357" s="530">
        <f>'[6]shedul 1'!$C$168</f>
        <v>3247940</v>
      </c>
      <c r="E357" s="603">
        <v>11817000</v>
      </c>
    </row>
    <row r="358" spans="1:6" ht="23.4" customHeight="1">
      <c r="A358" s="472"/>
      <c r="B358" s="53" t="s">
        <v>266</v>
      </c>
      <c r="C358" s="435"/>
      <c r="D358" s="539"/>
      <c r="E358" s="604"/>
      <c r="F358" s="257">
        <f>C357-E357</f>
        <v>-128160</v>
      </c>
    </row>
    <row r="359" spans="1:6" ht="52.2">
      <c r="A359" s="472" t="s">
        <v>47</v>
      </c>
      <c r="B359" s="16" t="s">
        <v>601</v>
      </c>
      <c r="C359" s="462"/>
      <c r="D359" s="535"/>
      <c r="E359" s="462"/>
    </row>
    <row r="360" spans="1:6" ht="48.6">
      <c r="A360" s="472"/>
      <c r="B360" s="53" t="s">
        <v>483</v>
      </c>
      <c r="C360" s="435"/>
      <c r="D360" s="539"/>
      <c r="E360" s="435"/>
    </row>
    <row r="361" spans="1:6" ht="17.399999999999999">
      <c r="A361" s="472" t="s">
        <v>49</v>
      </c>
      <c r="B361" s="32" t="s">
        <v>602</v>
      </c>
      <c r="C361" s="462">
        <v>300000</v>
      </c>
      <c r="D361" s="535">
        <f>'[6]shedul 1'!$D$168</f>
        <v>36000</v>
      </c>
      <c r="E361" s="602">
        <v>300000</v>
      </c>
    </row>
    <row r="362" spans="1:6" ht="16.2">
      <c r="A362" s="472"/>
      <c r="B362" s="53" t="s">
        <v>466</v>
      </c>
      <c r="C362" s="435"/>
      <c r="D362" s="539"/>
      <c r="E362" s="604"/>
    </row>
    <row r="363" spans="1:6" ht="17.399999999999999">
      <c r="A363" s="472" t="s">
        <v>50</v>
      </c>
      <c r="B363" s="16" t="s">
        <v>603</v>
      </c>
      <c r="C363" s="462">
        <v>2995200</v>
      </c>
      <c r="D363" s="535">
        <f>'[6]shedul 1'!$E$168</f>
        <v>842400</v>
      </c>
      <c r="E363" s="602">
        <v>2995200</v>
      </c>
    </row>
    <row r="364" spans="1:6" ht="16.2">
      <c r="A364" s="472"/>
      <c r="B364" s="53" t="s">
        <v>352</v>
      </c>
      <c r="C364" s="435"/>
      <c r="D364" s="539"/>
      <c r="E364" s="604"/>
    </row>
    <row r="365" spans="1:6" ht="18">
      <c r="A365" s="472" t="s">
        <v>51</v>
      </c>
      <c r="B365" s="33" t="s">
        <v>604</v>
      </c>
      <c r="C365" s="462">
        <f>1034540.04</f>
        <v>1034540.04</v>
      </c>
      <c r="D365" s="535">
        <f>'[6]shedul 1'!$F$168</f>
        <v>332370</v>
      </c>
      <c r="E365" s="602">
        <v>2000000</v>
      </c>
    </row>
    <row r="366" spans="1:6" ht="16.2">
      <c r="A366" s="472"/>
      <c r="B366" s="53" t="s">
        <v>52</v>
      </c>
      <c r="C366" s="435"/>
      <c r="D366" s="539"/>
      <c r="E366" s="604"/>
    </row>
    <row r="367" spans="1:6" ht="17.399999999999999">
      <c r="A367" s="472" t="s">
        <v>53</v>
      </c>
      <c r="B367" s="16" t="s">
        <v>605</v>
      </c>
      <c r="C367" s="462">
        <v>5000</v>
      </c>
      <c r="D367" s="535">
        <f>'[6]shedul 1'!$G$168</f>
        <v>0</v>
      </c>
      <c r="E367" s="602">
        <v>5000</v>
      </c>
    </row>
    <row r="368" spans="1:6" ht="16.2">
      <c r="A368" s="472"/>
      <c r="B368" s="53" t="s">
        <v>373</v>
      </c>
      <c r="C368" s="435"/>
      <c r="D368" s="539"/>
      <c r="E368" s="604"/>
    </row>
    <row r="369" spans="1:5" ht="18">
      <c r="A369" s="472" t="s">
        <v>54</v>
      </c>
      <c r="B369" s="33" t="s">
        <v>606</v>
      </c>
      <c r="C369" s="462">
        <f>(31000*12)+(4500*12)</f>
        <v>426000</v>
      </c>
      <c r="D369" s="535">
        <f>'[6]shedul 1'!$H$168</f>
        <v>285500</v>
      </c>
      <c r="E369" s="602">
        <v>450000</v>
      </c>
    </row>
    <row r="370" spans="1:5" ht="16.2">
      <c r="A370" s="472"/>
      <c r="B370" s="53" t="s">
        <v>55</v>
      </c>
      <c r="C370" s="435"/>
      <c r="D370" s="539"/>
      <c r="E370" s="604"/>
    </row>
    <row r="371" spans="1:5" ht="18">
      <c r="A371" s="472" t="s">
        <v>56</v>
      </c>
      <c r="B371" s="38" t="s">
        <v>607</v>
      </c>
      <c r="C371" s="462">
        <v>57632.55</v>
      </c>
      <c r="D371" s="535">
        <f>'[6]shedul 1'!$I$168</f>
        <v>43339.82</v>
      </c>
      <c r="E371" s="602">
        <v>57633</v>
      </c>
    </row>
    <row r="372" spans="1:5" ht="16.2">
      <c r="A372" s="472"/>
      <c r="B372" s="53" t="s">
        <v>57</v>
      </c>
      <c r="C372" s="435"/>
      <c r="D372" s="539"/>
      <c r="E372" s="604"/>
    </row>
    <row r="373" spans="1:5" ht="17.399999999999999">
      <c r="A373" s="472" t="s">
        <v>58</v>
      </c>
      <c r="B373" s="16" t="s">
        <v>608</v>
      </c>
      <c r="C373" s="462">
        <v>100000</v>
      </c>
      <c r="D373" s="535">
        <f>'[6]shedul 1'!$J$168</f>
        <v>0</v>
      </c>
      <c r="E373" s="602">
        <v>100000</v>
      </c>
    </row>
    <row r="374" spans="1:5" ht="16.2">
      <c r="A374" s="472"/>
      <c r="B374" s="53" t="s">
        <v>323</v>
      </c>
      <c r="C374" s="435"/>
      <c r="D374" s="539"/>
      <c r="E374" s="604"/>
    </row>
    <row r="375" spans="1:5" ht="17.399999999999999">
      <c r="A375" s="472" t="s">
        <v>59</v>
      </c>
      <c r="B375" s="16" t="s">
        <v>609</v>
      </c>
      <c r="C375" s="462">
        <v>0</v>
      </c>
      <c r="D375" s="535">
        <f>'[6]shedul 1'!$K$168</f>
        <v>0</v>
      </c>
      <c r="E375" s="462">
        <v>0</v>
      </c>
    </row>
    <row r="376" spans="1:5" ht="16.2">
      <c r="A376" s="472"/>
      <c r="B376" s="53" t="s">
        <v>324</v>
      </c>
      <c r="C376" s="435"/>
      <c r="D376" s="539"/>
      <c r="E376" s="435"/>
    </row>
    <row r="377" spans="1:5" ht="17.399999999999999">
      <c r="A377" s="460" t="s">
        <v>60</v>
      </c>
      <c r="B377" s="16" t="s">
        <v>610</v>
      </c>
      <c r="C377" s="462">
        <v>300000</v>
      </c>
      <c r="D377" s="462">
        <f>'[6]shedul 1'!$L$168</f>
        <v>162714.04999999999</v>
      </c>
      <c r="E377" s="602">
        <v>300000</v>
      </c>
    </row>
    <row r="378" spans="1:5" ht="15">
      <c r="A378" s="433"/>
      <c r="B378" s="58" t="s">
        <v>468</v>
      </c>
      <c r="C378" s="435"/>
      <c r="D378" s="435"/>
      <c r="E378" s="604"/>
    </row>
    <row r="379" spans="1:5" ht="17.399999999999999">
      <c r="A379" s="472" t="s">
        <v>61</v>
      </c>
      <c r="B379" s="16" t="s">
        <v>611</v>
      </c>
      <c r="C379" s="462">
        <v>3060000</v>
      </c>
      <c r="D379" s="535">
        <f>'[6]shedul 1'!$M$168</f>
        <v>2225000</v>
      </c>
      <c r="E379" s="602">
        <v>3060000</v>
      </c>
    </row>
    <row r="380" spans="1:5" ht="16.8" thickBot="1">
      <c r="A380" s="553"/>
      <c r="B380" s="53" t="s">
        <v>467</v>
      </c>
      <c r="C380" s="435"/>
      <c r="D380" s="539"/>
      <c r="E380" s="604"/>
    </row>
    <row r="381" spans="1:5" ht="46.8">
      <c r="A381" s="428" t="s">
        <v>599</v>
      </c>
      <c r="B381" s="429"/>
      <c r="C381" s="11" t="s">
        <v>523</v>
      </c>
      <c r="D381" s="11" t="str">
        <f>D971</f>
        <v>2020 වර්ෂයේ සත්‍ය වියදම</v>
      </c>
      <c r="E381" s="11" t="str">
        <f>E971</f>
        <v>2021 වර්ෂයේ ඇස්තමේන්තුව</v>
      </c>
    </row>
    <row r="382" spans="1:5" ht="16.8" thickBot="1">
      <c r="A382" s="474" t="s">
        <v>321</v>
      </c>
      <c r="B382" s="431"/>
      <c r="C382" s="60" t="s">
        <v>538</v>
      </c>
      <c r="D382" s="60" t="str">
        <f>D972</f>
        <v>2020 nryT</v>
      </c>
      <c r="E382" s="60" t="str">
        <f>E972</f>
        <v>2021 kjpg;gPL</v>
      </c>
    </row>
    <row r="383" spans="1:5" ht="17.399999999999999">
      <c r="A383" s="476" t="s">
        <v>62</v>
      </c>
      <c r="B383" s="77" t="s">
        <v>612</v>
      </c>
      <c r="C383" s="462">
        <v>50000</v>
      </c>
      <c r="D383" s="535">
        <f>'[6]shedul 1'!$N$168</f>
        <v>0</v>
      </c>
      <c r="E383" s="602">
        <v>50000</v>
      </c>
    </row>
    <row r="384" spans="1:5" ht="16.2">
      <c r="A384" s="472"/>
      <c r="B384" s="59" t="s">
        <v>326</v>
      </c>
      <c r="C384" s="435"/>
      <c r="D384" s="539"/>
      <c r="E384" s="604"/>
    </row>
    <row r="385" spans="1:8" ht="17.399999999999999">
      <c r="A385" s="472" t="s">
        <v>63</v>
      </c>
      <c r="B385" s="80" t="s">
        <v>613</v>
      </c>
      <c r="C385" s="462">
        <v>750000</v>
      </c>
      <c r="D385" s="535">
        <f>'[6]shedul 1'!$O$168</f>
        <v>630700</v>
      </c>
      <c r="E385" s="462">
        <v>750000</v>
      </c>
      <c r="F385" s="259">
        <f>E385+E371+E367+E365+E363+E357</f>
        <v>17624833</v>
      </c>
    </row>
    <row r="386" spans="1:8" ht="16.8" thickBot="1">
      <c r="A386" s="460"/>
      <c r="B386" s="59" t="s">
        <v>327</v>
      </c>
      <c r="C386" s="473"/>
      <c r="D386" s="530"/>
      <c r="E386" s="473"/>
      <c r="F386" s="257">
        <f>E59</f>
        <v>20029833</v>
      </c>
    </row>
    <row r="387" spans="1:8" ht="19.2" thickBot="1">
      <c r="A387" s="98"/>
      <c r="B387" s="96" t="s">
        <v>528</v>
      </c>
      <c r="C387" s="100">
        <f>C385+C383+C379+C377+C375+C373+C371+C369+C367+C365+C363+C361+C359+C357</f>
        <v>20767212.59</v>
      </c>
      <c r="D387" s="165">
        <f>D385+D383+D379+D377+D375+D373+D371+D369+D367+D365+D363+D361+D359+D357</f>
        <v>7805963.8699999992</v>
      </c>
      <c r="E387" s="100">
        <f>E385+E383+E379+E377+E375+E373+E371+E369+E367+E365+E363+E361+E359+E357</f>
        <v>21884833</v>
      </c>
      <c r="F387" s="257">
        <f>F386-F385</f>
        <v>2405000</v>
      </c>
    </row>
    <row r="388" spans="1:8" ht="17.399999999999999">
      <c r="A388" s="536">
        <v>102</v>
      </c>
      <c r="B388" s="105" t="s">
        <v>614</v>
      </c>
      <c r="C388" s="275"/>
      <c r="D388" s="277"/>
      <c r="E388" s="275"/>
    </row>
    <row r="389" spans="1:8" ht="16.8" thickBot="1">
      <c r="A389" s="537"/>
      <c r="B389" s="106" t="s">
        <v>328</v>
      </c>
      <c r="C389" s="276"/>
      <c r="D389" s="278"/>
      <c r="E389" s="276"/>
    </row>
    <row r="390" spans="1:8" ht="17.399999999999999">
      <c r="A390" s="433" t="s">
        <v>64</v>
      </c>
      <c r="B390" s="39" t="s">
        <v>614</v>
      </c>
      <c r="C390" s="473">
        <v>300000</v>
      </c>
      <c r="D390" s="530">
        <f>'[6]shedul 1'!$P$168</f>
        <v>174397</v>
      </c>
      <c r="E390" s="603">
        <v>300000</v>
      </c>
      <c r="H390" s="10" t="s">
        <v>509</v>
      </c>
    </row>
    <row r="391" spans="1:8" ht="16.2">
      <c r="A391" s="472"/>
      <c r="B391" s="78" t="s">
        <v>328</v>
      </c>
      <c r="C391" s="435"/>
      <c r="D391" s="539"/>
      <c r="E391" s="604"/>
    </row>
    <row r="392" spans="1:8" ht="17.399999999999999">
      <c r="A392" s="472" t="s">
        <v>65</v>
      </c>
      <c r="B392" s="16" t="s">
        <v>615</v>
      </c>
      <c r="C392" s="462">
        <v>0</v>
      </c>
      <c r="D392" s="535">
        <v>0</v>
      </c>
      <c r="E392" s="462">
        <v>0</v>
      </c>
    </row>
    <row r="393" spans="1:8" ht="16.8" thickBot="1">
      <c r="A393" s="460"/>
      <c r="B393" s="59" t="s">
        <v>329</v>
      </c>
      <c r="C393" s="473"/>
      <c r="D393" s="463"/>
      <c r="E393" s="473"/>
    </row>
    <row r="394" spans="1:8" ht="19.2" thickBot="1">
      <c r="A394" s="98"/>
      <c r="B394" s="96" t="s">
        <v>528</v>
      </c>
      <c r="C394" s="97">
        <f>C390+C392</f>
        <v>300000</v>
      </c>
      <c r="D394" s="101">
        <f>D390+D392</f>
        <v>174397</v>
      </c>
      <c r="E394" s="97">
        <f>E390+E392</f>
        <v>300000</v>
      </c>
    </row>
    <row r="395" spans="1:8" ht="17.399999999999999">
      <c r="A395" s="536">
        <v>103</v>
      </c>
      <c r="B395" s="105" t="s">
        <v>618</v>
      </c>
      <c r="C395" s="275"/>
      <c r="D395" s="277"/>
      <c r="E395" s="275"/>
    </row>
    <row r="396" spans="1:8" ht="16.8" thickBot="1">
      <c r="A396" s="537"/>
      <c r="B396" s="106" t="s">
        <v>330</v>
      </c>
      <c r="C396" s="276"/>
      <c r="D396" s="278"/>
      <c r="E396" s="276"/>
    </row>
    <row r="397" spans="1:8" ht="18.600000000000001">
      <c r="A397" s="433" t="s">
        <v>67</v>
      </c>
      <c r="B397" s="141" t="s">
        <v>682</v>
      </c>
      <c r="C397" s="473">
        <v>1200000</v>
      </c>
      <c r="D397" s="530">
        <f>'[6]shedul 1'!$Q$168</f>
        <v>397464.02999999997</v>
      </c>
      <c r="E397" s="603">
        <v>1200000</v>
      </c>
    </row>
    <row r="398" spans="1:8" ht="16.2">
      <c r="A398" s="472"/>
      <c r="B398" s="79" t="s">
        <v>331</v>
      </c>
      <c r="C398" s="435"/>
      <c r="D398" s="539"/>
      <c r="E398" s="604"/>
    </row>
    <row r="399" spans="1:8" ht="17.399999999999999">
      <c r="A399" s="472" t="s">
        <v>68</v>
      </c>
      <c r="B399" s="90" t="s">
        <v>616</v>
      </c>
      <c r="C399" s="462">
        <v>500000</v>
      </c>
      <c r="D399" s="535">
        <f>'[6]shedul 1'!$R$168</f>
        <v>319929</v>
      </c>
      <c r="E399" s="602">
        <v>500000</v>
      </c>
    </row>
    <row r="400" spans="1:8" ht="16.2">
      <c r="A400" s="472"/>
      <c r="B400" s="91" t="s">
        <v>332</v>
      </c>
      <c r="C400" s="435"/>
      <c r="D400" s="539"/>
      <c r="E400" s="604"/>
    </row>
    <row r="401" spans="1:5" ht="17.399999999999999">
      <c r="A401" s="472" t="s">
        <v>69</v>
      </c>
      <c r="B401" s="77" t="s">
        <v>617</v>
      </c>
      <c r="C401" s="462">
        <v>250000</v>
      </c>
      <c r="D401" s="535">
        <f>'[6]shedul 1'!$S$168</f>
        <v>19290</v>
      </c>
      <c r="E401" s="462">
        <v>250000</v>
      </c>
    </row>
    <row r="402" spans="1:5" ht="16.8" thickBot="1">
      <c r="A402" s="460"/>
      <c r="B402" s="59" t="s">
        <v>333</v>
      </c>
      <c r="C402" s="473"/>
      <c r="D402" s="530"/>
      <c r="E402" s="473"/>
    </row>
    <row r="403" spans="1:5" ht="19.2" thickBot="1">
      <c r="A403" s="98"/>
      <c r="B403" s="96" t="s">
        <v>528</v>
      </c>
      <c r="C403" s="97">
        <f>C397+C399+C401</f>
        <v>1950000</v>
      </c>
      <c r="D403" s="101">
        <f>D397+D399+D401</f>
        <v>736683.03</v>
      </c>
      <c r="E403" s="97">
        <f>E397+E399+E401</f>
        <v>1950000</v>
      </c>
    </row>
    <row r="404" spans="1:5" ht="34.799999999999997">
      <c r="A404" s="536">
        <v>104</v>
      </c>
      <c r="B404" s="105" t="s">
        <v>619</v>
      </c>
      <c r="C404" s="275"/>
      <c r="D404" s="277"/>
      <c r="E404" s="275"/>
    </row>
    <row r="405" spans="1:5" ht="16.8" thickBot="1">
      <c r="A405" s="537"/>
      <c r="B405" s="135" t="s">
        <v>484</v>
      </c>
      <c r="C405" s="276"/>
      <c r="D405" s="278"/>
      <c r="E405" s="276"/>
    </row>
    <row r="406" spans="1:5" ht="18.600000000000001">
      <c r="A406" s="433" t="s">
        <v>70</v>
      </c>
      <c r="B406" s="142" t="s">
        <v>621</v>
      </c>
      <c r="C406" s="473">
        <v>1000000</v>
      </c>
      <c r="D406" s="530">
        <f>'[6]shedul 1'!$T$168</f>
        <v>230850</v>
      </c>
      <c r="E406" s="620">
        <v>500000</v>
      </c>
    </row>
    <row r="407" spans="1:5" ht="16.2">
      <c r="A407" s="472"/>
      <c r="B407" s="35" t="s">
        <v>485</v>
      </c>
      <c r="C407" s="435"/>
      <c r="D407" s="539"/>
      <c r="E407" s="616"/>
    </row>
    <row r="408" spans="1:5" ht="37.200000000000003">
      <c r="A408" s="472" t="s">
        <v>71</v>
      </c>
      <c r="B408" s="140" t="s">
        <v>622</v>
      </c>
      <c r="C408" s="462">
        <v>500000</v>
      </c>
      <c r="D408" s="535">
        <f>'[6]shedul 1'!$U$168</f>
        <v>110763</v>
      </c>
      <c r="E408" s="462">
        <v>500000</v>
      </c>
    </row>
    <row r="409" spans="1:5" ht="32.4">
      <c r="A409" s="472"/>
      <c r="B409" s="59" t="s">
        <v>334</v>
      </c>
      <c r="C409" s="435"/>
      <c r="D409" s="539"/>
      <c r="E409" s="435"/>
    </row>
    <row r="410" spans="1:5" ht="18">
      <c r="A410" s="472" t="s">
        <v>72</v>
      </c>
      <c r="B410" s="94" t="s">
        <v>755</v>
      </c>
      <c r="C410" s="462">
        <v>250000</v>
      </c>
      <c r="D410" s="535">
        <f>'[6]shedul 1'!$V$168</f>
        <v>54000</v>
      </c>
      <c r="E410" s="617">
        <v>200000</v>
      </c>
    </row>
    <row r="411" spans="1:5" ht="33" thickBot="1">
      <c r="A411" s="460"/>
      <c r="B411" s="59" t="s">
        <v>486</v>
      </c>
      <c r="C411" s="473"/>
      <c r="D411" s="530"/>
      <c r="E411" s="619"/>
    </row>
    <row r="412" spans="1:5" ht="19.2" thickBot="1">
      <c r="A412" s="98"/>
      <c r="B412" s="96" t="s">
        <v>528</v>
      </c>
      <c r="C412" s="97">
        <f>C410+C408+C406</f>
        <v>1750000</v>
      </c>
      <c r="D412" s="101">
        <f>D410+D408+D406</f>
        <v>395613</v>
      </c>
      <c r="E412" s="97">
        <f>E410+E408+E406</f>
        <v>1200000</v>
      </c>
    </row>
    <row r="413" spans="1:5" ht="17.399999999999999">
      <c r="A413" s="19"/>
      <c r="B413" s="20"/>
      <c r="C413" s="21"/>
      <c r="D413" s="21"/>
      <c r="E413" s="21"/>
    </row>
    <row r="414" spans="1:5" ht="17.399999999999999">
      <c r="A414" s="19"/>
      <c r="B414" s="20"/>
      <c r="C414" s="21"/>
      <c r="D414" s="21"/>
      <c r="E414" s="21"/>
    </row>
    <row r="415" spans="1:5" ht="18" thickBot="1">
      <c r="A415" s="19"/>
      <c r="B415" s="20"/>
      <c r="C415" s="21"/>
      <c r="D415" s="21"/>
      <c r="E415" s="21"/>
    </row>
    <row r="416" spans="1:5" ht="46.8">
      <c r="A416" s="428" t="s">
        <v>599</v>
      </c>
      <c r="B416" s="429"/>
      <c r="C416" s="11" t="s">
        <v>523</v>
      </c>
      <c r="D416" s="11" t="str">
        <f>D971</f>
        <v>2020 වර්ෂයේ සත්‍ය වියදම</v>
      </c>
      <c r="E416" s="11" t="str">
        <f>E971</f>
        <v>2021 වර්ෂයේ ඇස්තමේන්තුව</v>
      </c>
    </row>
    <row r="417" spans="1:5" ht="16.8" thickBot="1">
      <c r="A417" s="474" t="s">
        <v>321</v>
      </c>
      <c r="B417" s="431"/>
      <c r="C417" s="60" t="s">
        <v>538</v>
      </c>
      <c r="D417" s="60" t="str">
        <f>D972</f>
        <v>2020 nryT</v>
      </c>
      <c r="E417" s="60" t="str">
        <f>E972</f>
        <v>2021 kjpg;gPL</v>
      </c>
    </row>
    <row r="418" spans="1:5" ht="34.799999999999997">
      <c r="A418" s="536">
        <v>105</v>
      </c>
      <c r="B418" s="105" t="s">
        <v>623</v>
      </c>
      <c r="C418" s="275"/>
      <c r="D418" s="277"/>
      <c r="E418" s="275"/>
    </row>
    <row r="419" spans="1:5" ht="33" thickBot="1">
      <c r="A419" s="537"/>
      <c r="B419" s="135" t="s">
        <v>335</v>
      </c>
      <c r="C419" s="276"/>
      <c r="D419" s="278"/>
      <c r="E419" s="276"/>
    </row>
    <row r="420" spans="1:5" ht="18.600000000000001">
      <c r="A420" s="433" t="s">
        <v>73</v>
      </c>
      <c r="B420" s="141" t="s">
        <v>624</v>
      </c>
      <c r="C420" s="473">
        <v>500000</v>
      </c>
      <c r="D420" s="530">
        <f>'[6]shedul 1'!$W$168</f>
        <v>462455</v>
      </c>
      <c r="E420" s="473">
        <v>500000</v>
      </c>
    </row>
    <row r="421" spans="1:5" ht="16.2">
      <c r="A421" s="472"/>
      <c r="B421" s="51" t="s">
        <v>336</v>
      </c>
      <c r="C421" s="435"/>
      <c r="D421" s="539"/>
      <c r="E421" s="435"/>
    </row>
    <row r="422" spans="1:5" ht="17.399999999999999">
      <c r="A422" s="472" t="s">
        <v>74</v>
      </c>
      <c r="B422" s="16" t="s">
        <v>625</v>
      </c>
      <c r="C422" s="462">
        <v>100000</v>
      </c>
      <c r="D422" s="535">
        <f>'[6]shedul 1'!$X$168</f>
        <v>56565.919999999998</v>
      </c>
      <c r="E422" s="602">
        <v>100000</v>
      </c>
    </row>
    <row r="423" spans="1:5" ht="16.2">
      <c r="A423" s="472"/>
      <c r="B423" s="53" t="s">
        <v>340</v>
      </c>
      <c r="C423" s="435"/>
      <c r="D423" s="539"/>
      <c r="E423" s="604"/>
    </row>
    <row r="424" spans="1:5" ht="17.399999999999999">
      <c r="A424" s="472" t="s">
        <v>75</v>
      </c>
      <c r="B424" s="16" t="s">
        <v>626</v>
      </c>
      <c r="C424" s="462">
        <v>100000</v>
      </c>
      <c r="D424" s="535">
        <f>'[7]shedul 1'!$Y$148+20000</f>
        <v>90000</v>
      </c>
      <c r="E424" s="602">
        <v>100000</v>
      </c>
    </row>
    <row r="425" spans="1:5" ht="16.2">
      <c r="A425" s="472"/>
      <c r="B425" s="53" t="s">
        <v>337</v>
      </c>
      <c r="C425" s="435"/>
      <c r="D425" s="539"/>
      <c r="E425" s="604"/>
    </row>
    <row r="426" spans="1:5" ht="17.399999999999999">
      <c r="A426" s="472" t="s">
        <v>76</v>
      </c>
      <c r="B426" s="32" t="s">
        <v>627</v>
      </c>
      <c r="C426" s="462">
        <v>40000</v>
      </c>
      <c r="D426" s="535">
        <f>'[6]shedul 1'!$Z$168</f>
        <v>25884.230000000003</v>
      </c>
      <c r="E426" s="602">
        <v>35000</v>
      </c>
    </row>
    <row r="427" spans="1:5" ht="16.2">
      <c r="A427" s="472"/>
      <c r="B427" s="55" t="s">
        <v>338</v>
      </c>
      <c r="C427" s="435"/>
      <c r="D427" s="539"/>
      <c r="E427" s="604"/>
    </row>
    <row r="428" spans="1:5" ht="17.399999999999999">
      <c r="A428" s="472" t="s">
        <v>77</v>
      </c>
      <c r="B428" s="16" t="s">
        <v>628</v>
      </c>
      <c r="C428" s="473">
        <v>30000</v>
      </c>
      <c r="D428" s="609">
        <f>'[6]shedul 1'!$AA$168</f>
        <v>50807.12000000001</v>
      </c>
      <c r="E428" s="603">
        <v>50000</v>
      </c>
    </row>
    <row r="429" spans="1:5" ht="16.2">
      <c r="A429" s="472"/>
      <c r="B429" s="53" t="s">
        <v>339</v>
      </c>
      <c r="C429" s="435"/>
      <c r="D429" s="614"/>
      <c r="E429" s="604"/>
    </row>
    <row r="430" spans="1:5" ht="17.399999999999999">
      <c r="A430" s="472" t="s">
        <v>78</v>
      </c>
      <c r="B430" s="28" t="s">
        <v>629</v>
      </c>
      <c r="C430" s="462">
        <v>250000</v>
      </c>
      <c r="D430" s="535">
        <f>'[6]shedul 1'!$AB$168</f>
        <v>177829.5</v>
      </c>
      <c r="E430" s="602">
        <v>250000</v>
      </c>
    </row>
    <row r="431" spans="1:5" ht="16.2">
      <c r="A431" s="472"/>
      <c r="B431" s="52" t="s">
        <v>341</v>
      </c>
      <c r="C431" s="435"/>
      <c r="D431" s="539"/>
      <c r="E431" s="604"/>
    </row>
    <row r="432" spans="1:5" ht="17.399999999999999">
      <c r="A432" s="472" t="s">
        <v>79</v>
      </c>
      <c r="B432" s="16" t="s">
        <v>630</v>
      </c>
      <c r="C432" s="462">
        <v>10000</v>
      </c>
      <c r="D432" s="535">
        <f>'[6]shedul 1'!$AC$168</f>
        <v>0</v>
      </c>
      <c r="E432" s="602">
        <v>12000</v>
      </c>
    </row>
    <row r="433" spans="1:5" ht="16.2">
      <c r="A433" s="472"/>
      <c r="B433" s="53" t="s">
        <v>342</v>
      </c>
      <c r="C433" s="435"/>
      <c r="D433" s="539"/>
      <c r="E433" s="604"/>
    </row>
    <row r="434" spans="1:5" ht="17.399999999999999">
      <c r="A434" s="472" t="s">
        <v>80</v>
      </c>
      <c r="B434" s="34" t="s">
        <v>631</v>
      </c>
      <c r="C434" s="462">
        <v>70000</v>
      </c>
      <c r="D434" s="535">
        <f>'[6]shedul 1'!$AD$168</f>
        <v>0</v>
      </c>
      <c r="E434" s="462">
        <v>70000</v>
      </c>
    </row>
    <row r="435" spans="1:5" ht="16.2">
      <c r="A435" s="472"/>
      <c r="B435" s="52" t="s">
        <v>343</v>
      </c>
      <c r="C435" s="435"/>
      <c r="D435" s="539"/>
      <c r="E435" s="435"/>
    </row>
    <row r="436" spans="1:5" ht="17.399999999999999">
      <c r="A436" s="472" t="s">
        <v>81</v>
      </c>
      <c r="B436" s="90" t="s">
        <v>632</v>
      </c>
      <c r="C436" s="462">
        <v>300000</v>
      </c>
      <c r="D436" s="535">
        <f>'[6]shedul 1'!$AE$168</f>
        <v>104400</v>
      </c>
      <c r="E436" s="462">
        <v>300000</v>
      </c>
    </row>
    <row r="437" spans="1:5" ht="16.2">
      <c r="A437" s="472"/>
      <c r="B437" s="52" t="s">
        <v>344</v>
      </c>
      <c r="C437" s="435"/>
      <c r="D437" s="539"/>
      <c r="E437" s="435"/>
    </row>
    <row r="438" spans="1:5" ht="34.799999999999997">
      <c r="A438" s="472" t="s">
        <v>82</v>
      </c>
      <c r="B438" s="80" t="s">
        <v>633</v>
      </c>
      <c r="C438" s="462">
        <v>150000</v>
      </c>
      <c r="D438" s="535">
        <f>'[6]shedul 1'!$AF$168</f>
        <v>54000</v>
      </c>
      <c r="E438" s="617">
        <v>150000</v>
      </c>
    </row>
    <row r="439" spans="1:5" ht="32.4">
      <c r="A439" s="472"/>
      <c r="B439" s="52" t="s">
        <v>487</v>
      </c>
      <c r="C439" s="435"/>
      <c r="D439" s="539"/>
      <c r="E439" s="618"/>
    </row>
    <row r="440" spans="1:5" ht="17.399999999999999">
      <c r="A440" s="472" t="s">
        <v>83</v>
      </c>
      <c r="B440" s="16" t="s">
        <v>634</v>
      </c>
      <c r="C440" s="462">
        <v>120000</v>
      </c>
      <c r="D440" s="535">
        <f>'[6]shedul 1'!$AG$168</f>
        <v>52772.5</v>
      </c>
      <c r="E440" s="602">
        <v>150000</v>
      </c>
    </row>
    <row r="441" spans="1:5" ht="16.2">
      <c r="A441" s="472"/>
      <c r="B441" s="53" t="s">
        <v>345</v>
      </c>
      <c r="C441" s="435"/>
      <c r="D441" s="539"/>
      <c r="E441" s="604"/>
    </row>
    <row r="442" spans="1:5" ht="17.399999999999999">
      <c r="A442" s="472" t="s">
        <v>84</v>
      </c>
      <c r="B442" s="34" t="s">
        <v>451</v>
      </c>
      <c r="C442" s="462">
        <v>100000</v>
      </c>
      <c r="D442" s="535">
        <f>'[6]shedul 1'!$AH$168</f>
        <v>56122.5</v>
      </c>
      <c r="E442" s="462">
        <v>100000</v>
      </c>
    </row>
    <row r="443" spans="1:5" ht="16.8" thickBot="1">
      <c r="A443" s="460"/>
      <c r="B443" s="52" t="s">
        <v>346</v>
      </c>
      <c r="C443" s="473"/>
      <c r="D443" s="530"/>
      <c r="E443" s="473"/>
    </row>
    <row r="444" spans="1:5" ht="19.2" thickBot="1">
      <c r="A444" s="98"/>
      <c r="B444" s="96" t="s">
        <v>528</v>
      </c>
      <c r="C444" s="97">
        <f>SUM(C420:C443)</f>
        <v>1770000</v>
      </c>
      <c r="D444" s="101">
        <f>SUM(D420:D443)</f>
        <v>1130836.77</v>
      </c>
      <c r="E444" s="97">
        <f>SUM(E420:E443)</f>
        <v>1817000</v>
      </c>
    </row>
    <row r="445" spans="1:5" ht="17.399999999999999">
      <c r="A445" s="536">
        <v>106</v>
      </c>
      <c r="B445" s="105" t="s">
        <v>635</v>
      </c>
      <c r="C445" s="275"/>
      <c r="D445" s="277"/>
      <c r="E445" s="275"/>
    </row>
    <row r="446" spans="1:5" ht="16.8" thickBot="1">
      <c r="A446" s="537"/>
      <c r="B446" s="135" t="s">
        <v>347</v>
      </c>
      <c r="C446" s="276"/>
      <c r="D446" s="278"/>
      <c r="E446" s="276"/>
    </row>
    <row r="447" spans="1:5" ht="18">
      <c r="A447" s="433" t="s">
        <v>85</v>
      </c>
      <c r="B447" s="143" t="s">
        <v>635</v>
      </c>
      <c r="C447" s="473"/>
      <c r="D447" s="530">
        <f>'[7]shedul 1'!$AI$148</f>
        <v>0</v>
      </c>
      <c r="E447" s="473"/>
    </row>
    <row r="448" spans="1:5" ht="16.8" thickBot="1">
      <c r="A448" s="460"/>
      <c r="B448" s="63" t="s">
        <v>488</v>
      </c>
      <c r="C448" s="473"/>
      <c r="D448" s="530"/>
      <c r="E448" s="473"/>
    </row>
    <row r="449" spans="1:5" ht="19.2" thickBot="1">
      <c r="A449" s="98"/>
      <c r="B449" s="96" t="s">
        <v>528</v>
      </c>
      <c r="C449" s="97">
        <f>C447</f>
        <v>0</v>
      </c>
      <c r="D449" s="101">
        <f>D447</f>
        <v>0</v>
      </c>
      <c r="E449" s="97">
        <f>E447</f>
        <v>0</v>
      </c>
    </row>
    <row r="450" spans="1:5" ht="17.399999999999999">
      <c r="A450" s="19"/>
      <c r="B450" s="20"/>
      <c r="C450" s="21"/>
      <c r="D450" s="21"/>
      <c r="E450" s="21"/>
    </row>
    <row r="451" spans="1:5" ht="17.399999999999999">
      <c r="A451" s="19"/>
      <c r="B451" s="20"/>
      <c r="C451" s="21"/>
      <c r="D451" s="21"/>
      <c r="E451" s="21"/>
    </row>
    <row r="452" spans="1:5" s="40" customFormat="1" ht="18" thickBot="1">
      <c r="A452" s="19"/>
      <c r="B452" s="20"/>
      <c r="C452" s="21"/>
      <c r="D452" s="21"/>
      <c r="E452" s="21"/>
    </row>
    <row r="453" spans="1:5" ht="46.8">
      <c r="A453" s="428" t="s">
        <v>599</v>
      </c>
      <c r="B453" s="429"/>
      <c r="C453" s="11" t="s">
        <v>523</v>
      </c>
      <c r="D453" s="11" t="str">
        <f>D971</f>
        <v>2020 වර්ෂයේ සත්‍ය වියදම</v>
      </c>
      <c r="E453" s="11" t="str">
        <f>E971</f>
        <v>2021 වර්ෂයේ ඇස්තමේන්තුව</v>
      </c>
    </row>
    <row r="454" spans="1:5" ht="16.8" thickBot="1">
      <c r="A454" s="430" t="s">
        <v>321</v>
      </c>
      <c r="B454" s="431"/>
      <c r="C454" s="60" t="s">
        <v>538</v>
      </c>
      <c r="D454" s="60" t="str">
        <f>D972</f>
        <v>2020 nryT</v>
      </c>
      <c r="E454" s="60" t="str">
        <f>E972</f>
        <v>2021 kjpg;gPL</v>
      </c>
    </row>
    <row r="455" spans="1:5" ht="17.399999999999999">
      <c r="A455" s="536">
        <v>107</v>
      </c>
      <c r="B455" s="105" t="s">
        <v>636</v>
      </c>
      <c r="C455" s="275"/>
      <c r="D455" s="277"/>
      <c r="E455" s="275"/>
    </row>
    <row r="456" spans="1:5" ht="16.8" thickBot="1">
      <c r="A456" s="537"/>
      <c r="B456" s="135" t="s">
        <v>489</v>
      </c>
      <c r="C456" s="276"/>
      <c r="D456" s="278"/>
      <c r="E456" s="276"/>
    </row>
    <row r="457" spans="1:5" ht="18.600000000000001">
      <c r="A457" s="433" t="s">
        <v>86</v>
      </c>
      <c r="B457" s="141" t="s">
        <v>637</v>
      </c>
      <c r="C457" s="473">
        <v>5000</v>
      </c>
      <c r="D457" s="530">
        <f>'[6]shedul 1'!$AJ$168</f>
        <v>0</v>
      </c>
      <c r="E457" s="473">
        <v>5000</v>
      </c>
    </row>
    <row r="458" spans="1:5" ht="16.2">
      <c r="A458" s="472"/>
      <c r="B458" s="51" t="s">
        <v>348</v>
      </c>
      <c r="C458" s="435"/>
      <c r="D458" s="539"/>
      <c r="E458" s="435"/>
    </row>
    <row r="459" spans="1:5" ht="17.399999999999999">
      <c r="A459" s="472" t="s">
        <v>87</v>
      </c>
      <c r="B459" s="90" t="s">
        <v>638</v>
      </c>
      <c r="C459" s="462">
        <v>1375000</v>
      </c>
      <c r="D459" s="535">
        <f>'[6]shedul 1'!$AK$168</f>
        <v>799740</v>
      </c>
      <c r="E459" s="612">
        <v>2000000</v>
      </c>
    </row>
    <row r="460" spans="1:5" ht="31.2">
      <c r="A460" s="472"/>
      <c r="B460" s="144" t="s">
        <v>349</v>
      </c>
      <c r="C460" s="435"/>
      <c r="D460" s="539"/>
      <c r="E460" s="611"/>
    </row>
    <row r="461" spans="1:5" ht="31.2">
      <c r="A461" s="472" t="s">
        <v>88</v>
      </c>
      <c r="B461" s="83" t="s">
        <v>639</v>
      </c>
      <c r="C461" s="462">
        <v>0</v>
      </c>
      <c r="D461" s="535"/>
      <c r="E461" s="462">
        <v>1000000</v>
      </c>
    </row>
    <row r="462" spans="1:5" ht="32.4">
      <c r="A462" s="472"/>
      <c r="B462" s="81" t="s">
        <v>89</v>
      </c>
      <c r="C462" s="435"/>
      <c r="D462" s="539"/>
      <c r="E462" s="435"/>
    </row>
    <row r="463" spans="1:5" ht="18">
      <c r="A463" s="472" t="s">
        <v>90</v>
      </c>
      <c r="B463" s="36" t="s">
        <v>451</v>
      </c>
      <c r="C463" s="462">
        <v>200000</v>
      </c>
      <c r="D463" s="535">
        <f>'[6]shedul 1'!$AL$168</f>
        <v>29615.3</v>
      </c>
      <c r="E463" s="462">
        <v>200000</v>
      </c>
    </row>
    <row r="464" spans="1:5" ht="16.8" thickBot="1">
      <c r="A464" s="460"/>
      <c r="B464" s="51" t="s">
        <v>91</v>
      </c>
      <c r="C464" s="473"/>
      <c r="D464" s="530"/>
      <c r="E464" s="473"/>
    </row>
    <row r="465" spans="1:5" ht="19.2" thickBot="1">
      <c r="A465" s="98"/>
      <c r="B465" s="96" t="s">
        <v>528</v>
      </c>
      <c r="C465" s="97">
        <f>C463+C461+C459+C457</f>
        <v>1580000</v>
      </c>
      <c r="D465" s="101">
        <f>D463+D461+D459+D457</f>
        <v>829355.3</v>
      </c>
      <c r="E465" s="97">
        <f>E463+E461+E459+E457</f>
        <v>3205000</v>
      </c>
    </row>
    <row r="466" spans="1:5" ht="17.399999999999999">
      <c r="A466" s="561">
        <v>108</v>
      </c>
      <c r="B466" s="105" t="s">
        <v>475</v>
      </c>
      <c r="C466" s="275"/>
      <c r="D466" s="277"/>
      <c r="E466" s="275"/>
    </row>
    <row r="467" spans="1:5" ht="18" customHeight="1" thickBot="1">
      <c r="A467" s="562"/>
      <c r="B467" s="106" t="s">
        <v>490</v>
      </c>
      <c r="C467" s="276"/>
      <c r="D467" s="278"/>
      <c r="E467" s="276"/>
    </row>
    <row r="468" spans="1:5" ht="17.399999999999999">
      <c r="A468" s="433" t="s">
        <v>92</v>
      </c>
      <c r="B468" s="92" t="s">
        <v>640</v>
      </c>
      <c r="C468" s="473">
        <v>0</v>
      </c>
      <c r="D468" s="530">
        <v>0</v>
      </c>
      <c r="E468" s="473">
        <v>0</v>
      </c>
    </row>
    <row r="469" spans="1:5" ht="16.8" thickBot="1">
      <c r="A469" s="460"/>
      <c r="B469" s="15" t="s">
        <v>491</v>
      </c>
      <c r="C469" s="473"/>
      <c r="D469" s="530"/>
      <c r="E469" s="473"/>
    </row>
    <row r="470" spans="1:5" ht="19.2" thickBot="1">
      <c r="A470" s="98"/>
      <c r="B470" s="96" t="s">
        <v>528</v>
      </c>
      <c r="C470" s="97">
        <f>C468</f>
        <v>0</v>
      </c>
      <c r="D470" s="101">
        <f>D468</f>
        <v>0</v>
      </c>
      <c r="E470" s="97">
        <f>E468</f>
        <v>0</v>
      </c>
    </row>
    <row r="471" spans="1:5" s="40" customFormat="1">
      <c r="A471" s="19"/>
      <c r="B471" s="19"/>
      <c r="C471" s="27"/>
      <c r="D471" s="27"/>
      <c r="E471" s="27"/>
    </row>
    <row r="472" spans="1:5" ht="19.2">
      <c r="A472" s="519"/>
      <c r="B472" s="175" t="s">
        <v>691</v>
      </c>
      <c r="C472" s="556">
        <f>C470+C465+C449+C444+C412+C403+C394+C387</f>
        <v>28117212.59</v>
      </c>
      <c r="D472" s="556">
        <f>D470+D465+D449+D444+D412+D403+D394+D387</f>
        <v>11072848.969999999</v>
      </c>
      <c r="E472" s="556">
        <f>E470+E465+E449+E444+E412+E403+E394+E387</f>
        <v>30356833</v>
      </c>
    </row>
    <row r="473" spans="1:5" ht="18.600000000000001" thickBot="1">
      <c r="A473" s="548"/>
      <c r="B473" s="169" t="s">
        <v>350</v>
      </c>
      <c r="C473" s="557"/>
      <c r="D473" s="557"/>
      <c r="E473" s="557"/>
    </row>
    <row r="474" spans="1:5" ht="13.8" thickTop="1"/>
    <row r="495" ht="25.5" customHeight="1"/>
    <row r="496" ht="23.25" customHeight="1" thickBot="1"/>
    <row r="497" spans="1:7" ht="25.5" customHeight="1">
      <c r="A497" s="495" t="s">
        <v>520</v>
      </c>
      <c r="B497" s="496"/>
      <c r="C497" s="496"/>
      <c r="D497" s="496"/>
      <c r="E497" s="497"/>
    </row>
    <row r="498" spans="1:7" ht="27.75" customHeight="1">
      <c r="A498" s="498" t="s">
        <v>280</v>
      </c>
      <c r="B498" s="499"/>
      <c r="C498" s="499"/>
      <c r="D498" s="499"/>
      <c r="E498" s="500"/>
    </row>
    <row r="499" spans="1:7" ht="27" customHeight="1">
      <c r="A499" s="442" t="s">
        <v>783</v>
      </c>
      <c r="B499" s="443"/>
      <c r="C499" s="443"/>
      <c r="D499" s="443"/>
      <c r="E499" s="444"/>
    </row>
    <row r="500" spans="1:7" ht="22.2">
      <c r="A500" s="545">
        <v>2</v>
      </c>
      <c r="B500" s="546"/>
      <c r="C500" s="546"/>
      <c r="D500" s="546"/>
      <c r="E500" s="547"/>
    </row>
    <row r="501" spans="1:7" ht="24.75" customHeight="1">
      <c r="A501" s="451" t="s">
        <v>546</v>
      </c>
      <c r="B501" s="452"/>
      <c r="C501" s="452"/>
      <c r="D501" s="452"/>
      <c r="E501" s="453"/>
    </row>
    <row r="502" spans="1:7" ht="16.8" thickBot="1">
      <c r="A502" s="425" t="s">
        <v>253</v>
      </c>
      <c r="B502" s="426"/>
      <c r="C502" s="426"/>
      <c r="D502" s="426"/>
      <c r="E502" s="427"/>
    </row>
    <row r="503" spans="1:7" ht="46.8">
      <c r="A503" s="428" t="s">
        <v>599</v>
      </c>
      <c r="B503" s="429"/>
      <c r="C503" s="11" t="s">
        <v>523</v>
      </c>
      <c r="D503" s="11" t="str">
        <f>D971</f>
        <v>2020 වර්ෂයේ සත්‍ය වියදම</v>
      </c>
      <c r="E503" s="11" t="str">
        <f>E971</f>
        <v>2021 වර්ෂයේ ඇස්තමේන්තුව</v>
      </c>
    </row>
    <row r="504" spans="1:7" ht="16.8" thickBot="1">
      <c r="A504" s="474" t="s">
        <v>321</v>
      </c>
      <c r="B504" s="431"/>
      <c r="C504" s="60" t="s">
        <v>538</v>
      </c>
      <c r="D504" s="60" t="str">
        <f>D972</f>
        <v>2020 nryT</v>
      </c>
      <c r="E504" s="60" t="str">
        <f>E972</f>
        <v>2021 kjpg;gPL</v>
      </c>
    </row>
    <row r="505" spans="1:7" ht="17.399999999999999">
      <c r="A505" s="536">
        <v>201</v>
      </c>
      <c r="B505" s="105" t="s">
        <v>620</v>
      </c>
      <c r="C505" s="275"/>
      <c r="D505" s="277"/>
      <c r="E505" s="275"/>
    </row>
    <row r="506" spans="1:7" ht="16.8" thickBot="1">
      <c r="A506" s="537"/>
      <c r="B506" s="106" t="s">
        <v>322</v>
      </c>
      <c r="C506" s="276"/>
      <c r="D506" s="278"/>
      <c r="E506" s="276"/>
    </row>
    <row r="507" spans="1:7" ht="17.399999999999999">
      <c r="A507" s="433" t="s">
        <v>93</v>
      </c>
      <c r="B507" s="39" t="s">
        <v>600</v>
      </c>
      <c r="C507" s="473">
        <v>10770240</v>
      </c>
      <c r="D507" s="530">
        <f>'[6]shedul 2'!$C$141</f>
        <v>1523410</v>
      </c>
      <c r="E507" s="603">
        <f>8963880+1876920</f>
        <v>10840800</v>
      </c>
    </row>
    <row r="508" spans="1:7" ht="16.2">
      <c r="A508" s="472"/>
      <c r="B508" s="53" t="s">
        <v>266</v>
      </c>
      <c r="C508" s="435"/>
      <c r="D508" s="539"/>
      <c r="E508" s="604"/>
    </row>
    <row r="509" spans="1:7" ht="33">
      <c r="A509" s="472" t="s">
        <v>94</v>
      </c>
      <c r="B509" s="16" t="s">
        <v>48</v>
      </c>
      <c r="C509" s="462"/>
      <c r="D509" s="535"/>
      <c r="E509" s="462"/>
    </row>
    <row r="510" spans="1:7" ht="48.6">
      <c r="A510" s="472"/>
      <c r="B510" s="53" t="s">
        <v>351</v>
      </c>
      <c r="C510" s="435"/>
      <c r="D510" s="539"/>
      <c r="E510" s="435"/>
    </row>
    <row r="511" spans="1:7" ht="18" customHeight="1">
      <c r="A511" s="472" t="s">
        <v>95</v>
      </c>
      <c r="B511" s="139" t="s">
        <v>641</v>
      </c>
      <c r="C511" s="462">
        <v>2000000</v>
      </c>
      <c r="D511" s="608">
        <f>'[6]shedul 2'!$D$141</f>
        <v>3585742.99</v>
      </c>
      <c r="E511" s="602">
        <v>6000000</v>
      </c>
      <c r="G511" s="257">
        <f>D511-C511</f>
        <v>1585742.9900000002</v>
      </c>
    </row>
    <row r="512" spans="1:7" ht="16.2">
      <c r="A512" s="472"/>
      <c r="B512" s="59" t="s">
        <v>96</v>
      </c>
      <c r="C512" s="435"/>
      <c r="D512" s="614"/>
      <c r="E512" s="604"/>
    </row>
    <row r="513" spans="1:6" ht="18">
      <c r="A513" s="472" t="s">
        <v>97</v>
      </c>
      <c r="B513" s="37" t="s">
        <v>642</v>
      </c>
      <c r="C513" s="462">
        <v>4000000</v>
      </c>
      <c r="D513" s="535">
        <f>'[6]shedul 2'!$E$141</f>
        <v>2083396.67</v>
      </c>
      <c r="E513" s="602">
        <v>4000000</v>
      </c>
    </row>
    <row r="514" spans="1:6" ht="16.2">
      <c r="A514" s="472"/>
      <c r="B514" s="53" t="s">
        <v>98</v>
      </c>
      <c r="C514" s="435"/>
      <c r="D514" s="539"/>
      <c r="E514" s="604"/>
    </row>
    <row r="515" spans="1:6" ht="18" customHeight="1">
      <c r="A515" s="472" t="s">
        <v>99</v>
      </c>
      <c r="B515" s="16" t="s">
        <v>603</v>
      </c>
      <c r="C515" s="462">
        <v>3182400</v>
      </c>
      <c r="D515" s="535">
        <f>'[6]shedul 2'!$F$141</f>
        <v>421200</v>
      </c>
      <c r="E515" s="602">
        <f>2808000+374400</f>
        <v>3182400</v>
      </c>
    </row>
    <row r="516" spans="1:6" ht="16.2">
      <c r="A516" s="472"/>
      <c r="B516" s="53" t="s">
        <v>352</v>
      </c>
      <c r="C516" s="435"/>
      <c r="D516" s="539"/>
      <c r="E516" s="604"/>
    </row>
    <row r="517" spans="1:6" ht="15.75" customHeight="1">
      <c r="A517" s="472" t="s">
        <v>100</v>
      </c>
      <c r="B517" s="38" t="s">
        <v>604</v>
      </c>
      <c r="C517" s="462">
        <v>1020000</v>
      </c>
      <c r="D517" s="535">
        <f>'[6]shedul 2'!$G$141</f>
        <v>135000</v>
      </c>
      <c r="E517" s="602">
        <f>900000+120000</f>
        <v>1020000</v>
      </c>
      <c r="F517" s="257">
        <f>E517+E515+E507</f>
        <v>15043200</v>
      </c>
    </row>
    <row r="518" spans="1:6" ht="16.2">
      <c r="A518" s="472"/>
      <c r="B518" s="59" t="s">
        <v>52</v>
      </c>
      <c r="C518" s="435"/>
      <c r="D518" s="539"/>
      <c r="E518" s="604"/>
      <c r="F518" s="257">
        <f>E134</f>
        <v>15043200</v>
      </c>
    </row>
    <row r="519" spans="1:6" ht="17.399999999999999">
      <c r="A519" s="472" t="s">
        <v>101</v>
      </c>
      <c r="B519" s="16" t="s">
        <v>643</v>
      </c>
      <c r="C519" s="462">
        <v>0</v>
      </c>
      <c r="D519" s="535"/>
      <c r="E519" s="462">
        <v>0</v>
      </c>
    </row>
    <row r="520" spans="1:6" ht="16.2">
      <c r="A520" s="472"/>
      <c r="B520" s="53" t="s">
        <v>353</v>
      </c>
      <c r="C520" s="435"/>
      <c r="D520" s="539"/>
      <c r="E520" s="435"/>
    </row>
    <row r="521" spans="1:6" ht="18">
      <c r="A521" s="460" t="s">
        <v>102</v>
      </c>
      <c r="B521" s="33" t="s">
        <v>606</v>
      </c>
      <c r="C521" s="462">
        <v>0</v>
      </c>
      <c r="D521" s="535"/>
      <c r="E521" s="462">
        <v>0</v>
      </c>
    </row>
    <row r="522" spans="1:6" ht="16.2">
      <c r="A522" s="433"/>
      <c r="B522" s="59" t="s">
        <v>103</v>
      </c>
      <c r="C522" s="435"/>
      <c r="D522" s="539"/>
      <c r="E522" s="435"/>
    </row>
    <row r="523" spans="1:6" ht="17.399999999999999">
      <c r="A523" s="472" t="s">
        <v>104</v>
      </c>
      <c r="B523" s="16" t="s">
        <v>608</v>
      </c>
      <c r="C523" s="462">
        <v>0</v>
      </c>
      <c r="D523" s="535">
        <f>'[6]shedul 2'!$H$141</f>
        <v>0</v>
      </c>
      <c r="E523" s="462">
        <v>0</v>
      </c>
    </row>
    <row r="524" spans="1:6" ht="16.2">
      <c r="A524" s="472"/>
      <c r="B524" s="53" t="s">
        <v>323</v>
      </c>
      <c r="C524" s="435"/>
      <c r="D524" s="539"/>
      <c r="E524" s="435"/>
    </row>
    <row r="525" spans="1:6" ht="18">
      <c r="A525" s="472" t="s">
        <v>105</v>
      </c>
      <c r="B525" s="33" t="s">
        <v>644</v>
      </c>
      <c r="C525" s="462">
        <v>0</v>
      </c>
      <c r="D525" s="535"/>
      <c r="E525" s="462">
        <v>0</v>
      </c>
    </row>
    <row r="526" spans="1:6" ht="16.2">
      <c r="A526" s="472"/>
      <c r="B526" s="53" t="s">
        <v>354</v>
      </c>
      <c r="C526" s="435"/>
      <c r="D526" s="539"/>
      <c r="E526" s="435"/>
    </row>
    <row r="527" spans="1:6" ht="18">
      <c r="A527" s="472" t="s">
        <v>106</v>
      </c>
      <c r="B527" s="38" t="s">
        <v>645</v>
      </c>
      <c r="C527" s="462">
        <v>0</v>
      </c>
      <c r="D527" s="535"/>
      <c r="E527" s="462">
        <v>0</v>
      </c>
    </row>
    <row r="528" spans="1:6" ht="16.2">
      <c r="A528" s="472"/>
      <c r="B528" s="59" t="s">
        <v>107</v>
      </c>
      <c r="C528" s="435"/>
      <c r="D528" s="539"/>
      <c r="E528" s="435"/>
    </row>
    <row r="529" spans="1:5" ht="15.75" customHeight="1">
      <c r="A529" s="472" t="s">
        <v>108</v>
      </c>
      <c r="B529" s="16" t="s">
        <v>610</v>
      </c>
      <c r="C529" s="462">
        <v>500000</v>
      </c>
      <c r="D529" s="535">
        <f>'[6]shedul 2'!$I$141</f>
        <v>187603.16999999995</v>
      </c>
      <c r="E529" s="602">
        <v>500000</v>
      </c>
    </row>
    <row r="530" spans="1:5" ht="16.2">
      <c r="A530" s="472"/>
      <c r="B530" s="17" t="s">
        <v>355</v>
      </c>
      <c r="C530" s="435"/>
      <c r="D530" s="539"/>
      <c r="E530" s="604"/>
    </row>
    <row r="531" spans="1:5" ht="18">
      <c r="A531" s="472" t="s">
        <v>109</v>
      </c>
      <c r="B531" s="38" t="s">
        <v>646</v>
      </c>
      <c r="C531" s="462">
        <v>0</v>
      </c>
      <c r="D531" s="530">
        <f>'[6]shedul 2'!$J$141</f>
        <v>0</v>
      </c>
      <c r="E531" s="462">
        <v>0</v>
      </c>
    </row>
    <row r="532" spans="1:5" ht="16.8" thickBot="1">
      <c r="A532" s="460"/>
      <c r="B532" s="59" t="s">
        <v>356</v>
      </c>
      <c r="C532" s="473"/>
      <c r="D532" s="530"/>
      <c r="E532" s="473"/>
    </row>
    <row r="533" spans="1:5" ht="19.2" thickBot="1">
      <c r="A533" s="98"/>
      <c r="B533" s="96" t="s">
        <v>528</v>
      </c>
      <c r="C533" s="100">
        <f>SUM(C507:C532)</f>
        <v>21472640</v>
      </c>
      <c r="D533" s="165">
        <f>SUM(D507:D532)</f>
        <v>7936352.8300000001</v>
      </c>
      <c r="E533" s="100">
        <f>SUM(E507:E532)</f>
        <v>25543200</v>
      </c>
    </row>
    <row r="534" spans="1:5" ht="17.399999999999999">
      <c r="A534" s="19"/>
      <c r="B534" s="20"/>
      <c r="C534" s="21"/>
      <c r="D534" s="21"/>
      <c r="E534" s="21"/>
    </row>
    <row r="535" spans="1:5" ht="13.8" thickBot="1">
      <c r="A535" s="19"/>
      <c r="B535" s="19"/>
      <c r="C535" s="27"/>
      <c r="D535" s="27"/>
      <c r="E535" s="27"/>
    </row>
    <row r="536" spans="1:5" ht="46.8">
      <c r="A536" s="428" t="s">
        <v>599</v>
      </c>
      <c r="B536" s="429"/>
      <c r="C536" s="11" t="s">
        <v>523</v>
      </c>
      <c r="D536" s="11" t="str">
        <f>D971</f>
        <v>2020 වර්ෂයේ සත්‍ය වියදම</v>
      </c>
      <c r="E536" s="11" t="str">
        <f>E971</f>
        <v>2021 වර්ෂයේ ඇස්තමේන්තුව</v>
      </c>
    </row>
    <row r="537" spans="1:5" ht="16.8" thickBot="1">
      <c r="A537" s="474" t="s">
        <v>321</v>
      </c>
      <c r="B537" s="431"/>
      <c r="C537" s="60" t="s">
        <v>538</v>
      </c>
      <c r="D537" s="60" t="str">
        <f>D972</f>
        <v>2020 nryT</v>
      </c>
      <c r="E537" s="60" t="str">
        <f>E972</f>
        <v>2021 kjpg;gPL</v>
      </c>
    </row>
    <row r="538" spans="1:5" ht="17.399999999999999">
      <c r="A538" s="536">
        <v>202</v>
      </c>
      <c r="B538" s="105" t="s">
        <v>614</v>
      </c>
      <c r="C538" s="275"/>
      <c r="D538" s="277"/>
      <c r="E538" s="275"/>
    </row>
    <row r="539" spans="1:5" ht="16.8" thickBot="1">
      <c r="A539" s="537"/>
      <c r="B539" s="106" t="s">
        <v>328</v>
      </c>
      <c r="C539" s="276"/>
      <c r="D539" s="278"/>
      <c r="E539" s="276"/>
    </row>
    <row r="540" spans="1:5" ht="17.399999999999999">
      <c r="A540" s="433" t="s">
        <v>110</v>
      </c>
      <c r="B540" s="39" t="s">
        <v>614</v>
      </c>
      <c r="C540" s="473">
        <v>50000</v>
      </c>
      <c r="D540" s="530">
        <f>'[6]shedul 2'!$K$141</f>
        <v>22119</v>
      </c>
      <c r="E540" s="603">
        <v>50000</v>
      </c>
    </row>
    <row r="541" spans="1:5" ht="16.8" thickBot="1">
      <c r="A541" s="460"/>
      <c r="B541" s="59" t="s">
        <v>328</v>
      </c>
      <c r="C541" s="473"/>
      <c r="D541" s="530"/>
      <c r="E541" s="603"/>
    </row>
    <row r="542" spans="1:5" ht="19.2" thickBot="1">
      <c r="A542" s="98"/>
      <c r="B542" s="96" t="s">
        <v>528</v>
      </c>
      <c r="C542" s="97">
        <f>SUM(C540)</f>
        <v>50000</v>
      </c>
      <c r="D542" s="101">
        <f>SUM(D540:D541)</f>
        <v>22119</v>
      </c>
      <c r="E542" s="97">
        <f>SUM(E540)</f>
        <v>50000</v>
      </c>
    </row>
    <row r="543" spans="1:5" ht="17.399999999999999">
      <c r="A543" s="536">
        <v>203</v>
      </c>
      <c r="B543" s="105" t="s">
        <v>618</v>
      </c>
      <c r="C543" s="275"/>
      <c r="D543" s="277"/>
      <c r="E543" s="275"/>
    </row>
    <row r="544" spans="1:5" ht="16.8" thickBot="1">
      <c r="A544" s="537"/>
      <c r="B544" s="106" t="s">
        <v>492</v>
      </c>
      <c r="C544" s="276"/>
      <c r="D544" s="278"/>
      <c r="E544" s="276"/>
    </row>
    <row r="545" spans="1:6" ht="17.399999999999999">
      <c r="A545" s="433" t="s">
        <v>111</v>
      </c>
      <c r="B545" s="88" t="s">
        <v>616</v>
      </c>
      <c r="C545" s="473">
        <v>700000</v>
      </c>
      <c r="D545" s="530">
        <f>'[6]shedul 2'!$L$141</f>
        <v>316750</v>
      </c>
      <c r="E545" s="603">
        <v>700000</v>
      </c>
    </row>
    <row r="546" spans="1:6" ht="16.2">
      <c r="A546" s="472"/>
      <c r="B546" s="91" t="s">
        <v>493</v>
      </c>
      <c r="C546" s="435"/>
      <c r="D546" s="539"/>
      <c r="E546" s="604"/>
    </row>
    <row r="547" spans="1:6" ht="18">
      <c r="A547" s="472" t="s">
        <v>112</v>
      </c>
      <c r="B547" s="33" t="s">
        <v>647</v>
      </c>
      <c r="C547" s="462">
        <v>100000</v>
      </c>
      <c r="D547" s="535">
        <f>'[6]shedul 2'!$M$141</f>
        <v>0</v>
      </c>
      <c r="E547" s="462">
        <v>600000</v>
      </c>
    </row>
    <row r="548" spans="1:6" ht="16.2">
      <c r="A548" s="472"/>
      <c r="B548" s="53" t="s">
        <v>357</v>
      </c>
      <c r="C548" s="435"/>
      <c r="D548" s="539"/>
      <c r="E548" s="435"/>
    </row>
    <row r="549" spans="1:6" ht="17.399999999999999">
      <c r="A549" s="472" t="s">
        <v>113</v>
      </c>
      <c r="B549" s="32" t="s">
        <v>617</v>
      </c>
      <c r="C549" s="462">
        <v>200000</v>
      </c>
      <c r="D549" s="608">
        <f>'[6]shedul 2'!$N$141</f>
        <v>470650</v>
      </c>
      <c r="E549" s="612">
        <v>350000</v>
      </c>
    </row>
    <row r="550" spans="1:6" ht="16.8" thickBot="1">
      <c r="A550" s="460"/>
      <c r="B550" s="147" t="s">
        <v>494</v>
      </c>
      <c r="C550" s="473"/>
      <c r="D550" s="609"/>
      <c r="E550" s="610"/>
    </row>
    <row r="551" spans="1:6" ht="19.2" thickBot="1">
      <c r="A551" s="98"/>
      <c r="B551" s="96" t="s">
        <v>528</v>
      </c>
      <c r="C551" s="97">
        <f>SUM(C545:C550)</f>
        <v>1000000</v>
      </c>
      <c r="D551" s="101">
        <f>SUM(D545:D550)</f>
        <v>787400</v>
      </c>
      <c r="E551" s="97">
        <f>SUM(E545:E550)</f>
        <v>1650000</v>
      </c>
    </row>
    <row r="552" spans="1:6" ht="34.799999999999997">
      <c r="A552" s="536">
        <v>204</v>
      </c>
      <c r="B552" s="105" t="s">
        <v>619</v>
      </c>
      <c r="C552" s="275"/>
      <c r="D552" s="277"/>
      <c r="E552" s="275"/>
    </row>
    <row r="553" spans="1:6" ht="16.8" thickBot="1">
      <c r="A553" s="537"/>
      <c r="B553" s="106" t="s">
        <v>358</v>
      </c>
      <c r="C553" s="276"/>
      <c r="D553" s="278"/>
      <c r="E553" s="276"/>
      <c r="F553" s="40"/>
    </row>
    <row r="554" spans="1:6" ht="34.799999999999997">
      <c r="A554" s="433" t="s">
        <v>114</v>
      </c>
      <c r="B554" s="92" t="s">
        <v>648</v>
      </c>
      <c r="C554" s="473">
        <v>1200000</v>
      </c>
      <c r="D554" s="530">
        <f>'[6]shedul 2'!$O$141</f>
        <v>214000.63</v>
      </c>
      <c r="E554" s="473">
        <v>1200000</v>
      </c>
      <c r="F554" s="40"/>
    </row>
    <row r="555" spans="1:6" ht="16.2">
      <c r="A555" s="472"/>
      <c r="B555" s="52" t="s">
        <v>359</v>
      </c>
      <c r="C555" s="435"/>
      <c r="D555" s="539"/>
      <c r="E555" s="435"/>
      <c r="F555" s="40"/>
    </row>
    <row r="556" spans="1:6" ht="37.5" customHeight="1">
      <c r="A556" s="472" t="s">
        <v>115</v>
      </c>
      <c r="B556" s="152" t="s">
        <v>622</v>
      </c>
      <c r="C556" s="462">
        <v>200000</v>
      </c>
      <c r="D556" s="535">
        <f>'[6]shedul 2'!$P$141</f>
        <v>9400</v>
      </c>
      <c r="E556" s="602">
        <v>200000</v>
      </c>
      <c r="F556" s="40"/>
    </row>
    <row r="557" spans="1:6" ht="32.4">
      <c r="A557" s="472"/>
      <c r="B557" s="144" t="s">
        <v>360</v>
      </c>
      <c r="C557" s="435"/>
      <c r="D557" s="539"/>
      <c r="E557" s="604"/>
    </row>
    <row r="558" spans="1:6" ht="17.399999999999999">
      <c r="A558" s="472" t="s">
        <v>116</v>
      </c>
      <c r="B558" s="90" t="s">
        <v>649</v>
      </c>
      <c r="C558" s="462">
        <v>200000</v>
      </c>
      <c r="D558" s="535">
        <f>'[6]shedul 2'!$Q$141</f>
        <v>4225.2</v>
      </c>
      <c r="E558" s="462">
        <v>200000</v>
      </c>
    </row>
    <row r="559" spans="1:6" ht="16.2">
      <c r="A559" s="472"/>
      <c r="B559" s="51" t="s">
        <v>361</v>
      </c>
      <c r="C559" s="435"/>
      <c r="D559" s="539"/>
      <c r="E559" s="435"/>
    </row>
    <row r="560" spans="1:6" ht="18.600000000000001">
      <c r="A560" s="472" t="s">
        <v>117</v>
      </c>
      <c r="B560" s="140" t="s">
        <v>619</v>
      </c>
      <c r="C560" s="462"/>
      <c r="D560" s="535"/>
      <c r="E560" s="462"/>
    </row>
    <row r="561" spans="1:5" ht="15">
      <c r="A561" s="472"/>
      <c r="B561" s="62" t="s">
        <v>495</v>
      </c>
      <c r="C561" s="435"/>
      <c r="D561" s="539"/>
      <c r="E561" s="435"/>
    </row>
    <row r="562" spans="1:5" ht="24.75" customHeight="1">
      <c r="A562" s="472" t="s">
        <v>118</v>
      </c>
      <c r="B562" s="140" t="s">
        <v>451</v>
      </c>
      <c r="C562" s="462">
        <v>50000</v>
      </c>
      <c r="D562" s="535">
        <f>'[6]shedul 2'!$R$141</f>
        <v>0</v>
      </c>
      <c r="E562" s="462">
        <v>50000</v>
      </c>
    </row>
    <row r="563" spans="1:5" ht="16.8" thickBot="1">
      <c r="A563" s="460"/>
      <c r="B563" s="52" t="s">
        <v>346</v>
      </c>
      <c r="C563" s="473"/>
      <c r="D563" s="530"/>
      <c r="E563" s="473"/>
    </row>
    <row r="564" spans="1:5" ht="19.2" thickBot="1">
      <c r="A564" s="98"/>
      <c r="B564" s="96" t="s">
        <v>528</v>
      </c>
      <c r="C564" s="97">
        <f>SUM(C554:C563)</f>
        <v>1650000</v>
      </c>
      <c r="D564" s="101">
        <f>SUM(D554:D563)</f>
        <v>227625.83000000002</v>
      </c>
      <c r="E564" s="97">
        <f>SUM(E554:E563)</f>
        <v>1650000</v>
      </c>
    </row>
    <row r="565" spans="1:5" ht="17.399999999999999">
      <c r="A565" s="19"/>
      <c r="B565" s="20"/>
      <c r="C565" s="21"/>
      <c r="D565" s="21"/>
      <c r="E565" s="21"/>
    </row>
    <row r="566" spans="1:5" ht="17.399999999999999">
      <c r="A566" s="19"/>
      <c r="B566" s="20"/>
      <c r="C566" s="21"/>
      <c r="D566" s="21"/>
      <c r="E566" s="21"/>
    </row>
    <row r="567" spans="1:5" ht="17.399999999999999">
      <c r="A567" s="19"/>
      <c r="B567" s="20"/>
      <c r="C567" s="21"/>
      <c r="D567" s="21"/>
      <c r="E567" s="21"/>
    </row>
    <row r="568" spans="1:5" ht="17.399999999999999">
      <c r="A568" s="19"/>
      <c r="B568" s="20"/>
      <c r="C568" s="21"/>
      <c r="D568" s="21"/>
      <c r="E568" s="21"/>
    </row>
    <row r="569" spans="1:5" ht="17.399999999999999">
      <c r="A569" s="19"/>
      <c r="B569" s="20"/>
      <c r="C569" s="21"/>
      <c r="D569" s="21"/>
      <c r="E569" s="21"/>
    </row>
    <row r="570" spans="1:5" ht="17.399999999999999">
      <c r="A570" s="19"/>
      <c r="B570" s="20"/>
      <c r="C570" s="21"/>
      <c r="D570" s="21"/>
      <c r="E570" s="21"/>
    </row>
    <row r="571" spans="1:5" ht="18" thickBot="1">
      <c r="A571" s="19"/>
      <c r="B571" s="20"/>
      <c r="C571" s="21"/>
      <c r="D571" s="21"/>
      <c r="E571" s="21"/>
    </row>
    <row r="572" spans="1:5" ht="46.8">
      <c r="A572" s="428" t="s">
        <v>599</v>
      </c>
      <c r="B572" s="429"/>
      <c r="C572" s="11" t="s">
        <v>523</v>
      </c>
      <c r="D572" s="11" t="str">
        <f>D971</f>
        <v>2020 වර්ෂයේ සත්‍ය වියදම</v>
      </c>
      <c r="E572" s="11" t="str">
        <f>E971</f>
        <v>2021 වර්ෂයේ ඇස්තමේන්තුව</v>
      </c>
    </row>
    <row r="573" spans="1:5" ht="16.8" thickBot="1">
      <c r="A573" s="474" t="s">
        <v>321</v>
      </c>
      <c r="B573" s="431"/>
      <c r="C573" s="60" t="s">
        <v>538</v>
      </c>
      <c r="D573" s="60" t="str">
        <f>D972</f>
        <v>2020 nryT</v>
      </c>
      <c r="E573" s="60" t="str">
        <f>E972</f>
        <v>2021 kjpg;gPL</v>
      </c>
    </row>
    <row r="574" spans="1:5" ht="26.25" customHeight="1">
      <c r="A574" s="536">
        <v>205</v>
      </c>
      <c r="B574" s="158" t="s">
        <v>623</v>
      </c>
      <c r="C574" s="275"/>
      <c r="D574" s="277"/>
      <c r="E574" s="275"/>
    </row>
    <row r="575" spans="1:5" ht="33" thickBot="1">
      <c r="A575" s="537"/>
      <c r="B575" s="135" t="s">
        <v>335</v>
      </c>
      <c r="C575" s="276"/>
      <c r="D575" s="278"/>
      <c r="E575" s="276"/>
    </row>
    <row r="576" spans="1:5" ht="18.600000000000001">
      <c r="A576" s="433" t="s">
        <v>119</v>
      </c>
      <c r="B576" s="141" t="s">
        <v>650</v>
      </c>
      <c r="C576" s="473">
        <v>50000</v>
      </c>
      <c r="D576" s="530">
        <f>'[6]shedul 2'!$S$141</f>
        <v>10400</v>
      </c>
      <c r="E576" s="473">
        <v>50000</v>
      </c>
    </row>
    <row r="577" spans="1:5" ht="16.2">
      <c r="A577" s="472"/>
      <c r="B577" s="91" t="s">
        <v>336</v>
      </c>
      <c r="C577" s="435"/>
      <c r="D577" s="539"/>
      <c r="E577" s="435"/>
    </row>
    <row r="578" spans="1:5" ht="17.399999999999999">
      <c r="A578" s="472" t="s">
        <v>120</v>
      </c>
      <c r="B578" s="34" t="s">
        <v>627</v>
      </c>
      <c r="C578" s="462">
        <v>20000</v>
      </c>
      <c r="D578" s="535">
        <f>'[6]shedul 2'!$T$141</f>
        <v>8341.1999999999989</v>
      </c>
      <c r="E578" s="602">
        <v>20000</v>
      </c>
    </row>
    <row r="579" spans="1:5" ht="16.2">
      <c r="A579" s="472"/>
      <c r="B579" s="51" t="s">
        <v>362</v>
      </c>
      <c r="C579" s="435"/>
      <c r="D579" s="539"/>
      <c r="E579" s="604"/>
    </row>
    <row r="580" spans="1:5" ht="17.399999999999999">
      <c r="A580" s="472" t="s">
        <v>121</v>
      </c>
      <c r="B580" s="80" t="s">
        <v>628</v>
      </c>
      <c r="C580" s="462">
        <v>5000</v>
      </c>
      <c r="D580" s="535">
        <f>'[6]shedul 2'!$U$141</f>
        <v>316.25</v>
      </c>
      <c r="E580" s="602">
        <v>5000</v>
      </c>
    </row>
    <row r="581" spans="1:5" ht="18.600000000000001">
      <c r="A581" s="472"/>
      <c r="B581" s="148" t="s">
        <v>122</v>
      </c>
      <c r="C581" s="435"/>
      <c r="D581" s="539"/>
      <c r="E581" s="604"/>
    </row>
    <row r="582" spans="1:5" ht="17.399999999999999">
      <c r="A582" s="472" t="s">
        <v>123</v>
      </c>
      <c r="B582" s="34" t="s">
        <v>651</v>
      </c>
      <c r="C582" s="462">
        <v>30000</v>
      </c>
      <c r="D582" s="535">
        <f>'[6]shedul 2'!$V$141</f>
        <v>0</v>
      </c>
      <c r="E582" s="462">
        <v>30000</v>
      </c>
    </row>
    <row r="583" spans="1:5" ht="16.2">
      <c r="A583" s="472"/>
      <c r="B583" s="52" t="s">
        <v>363</v>
      </c>
      <c r="C583" s="435"/>
      <c r="D583" s="539"/>
      <c r="E583" s="435"/>
    </row>
    <row r="584" spans="1:5" ht="17.399999999999999">
      <c r="A584" s="472" t="s">
        <v>124</v>
      </c>
      <c r="B584" s="80" t="s">
        <v>652</v>
      </c>
      <c r="C584" s="462">
        <v>125000</v>
      </c>
      <c r="D584" s="535">
        <f>'[6]shedul 2'!$W$141</f>
        <v>24181.5</v>
      </c>
      <c r="E584" s="462">
        <v>125000</v>
      </c>
    </row>
    <row r="585" spans="1:5" ht="16.2">
      <c r="A585" s="472"/>
      <c r="B585" s="52" t="s">
        <v>496</v>
      </c>
      <c r="C585" s="435"/>
      <c r="D585" s="539"/>
      <c r="E585" s="435"/>
    </row>
    <row r="586" spans="1:5" ht="17.399999999999999">
      <c r="A586" s="472" t="s">
        <v>125</v>
      </c>
      <c r="B586" s="80" t="s">
        <v>653</v>
      </c>
      <c r="C586" s="462">
        <v>125000</v>
      </c>
      <c r="D586" s="608">
        <f>'[6]shedul 2'!$X$141</f>
        <v>293485</v>
      </c>
      <c r="E586" s="615">
        <v>500000</v>
      </c>
    </row>
    <row r="587" spans="1:5" ht="16.2">
      <c r="A587" s="472"/>
      <c r="B587" s="52" t="s">
        <v>364</v>
      </c>
      <c r="C587" s="435"/>
      <c r="D587" s="614"/>
      <c r="E587" s="616"/>
    </row>
    <row r="588" spans="1:5" ht="17.399999999999999">
      <c r="A588" s="472" t="s">
        <v>126</v>
      </c>
      <c r="B588" s="80" t="s">
        <v>654</v>
      </c>
      <c r="C588" s="462"/>
      <c r="D588" s="535"/>
      <c r="E588" s="462"/>
    </row>
    <row r="589" spans="1:5" ht="16.2">
      <c r="A589" s="472"/>
      <c r="B589" s="53" t="s">
        <v>365</v>
      </c>
      <c r="C589" s="435"/>
      <c r="D589" s="539"/>
      <c r="E589" s="435"/>
    </row>
    <row r="590" spans="1:5" ht="17.399999999999999">
      <c r="A590" s="472" t="s">
        <v>127</v>
      </c>
      <c r="B590" s="34" t="s">
        <v>655</v>
      </c>
      <c r="C590" s="462">
        <v>150000</v>
      </c>
      <c r="D590" s="535">
        <f>'[6]shedul 2'!$Y$141</f>
        <v>0</v>
      </c>
      <c r="E590" s="602">
        <v>150000</v>
      </c>
    </row>
    <row r="591" spans="1:5" ht="16.2">
      <c r="A591" s="472"/>
      <c r="B591" s="52" t="s">
        <v>366</v>
      </c>
      <c r="C591" s="435"/>
      <c r="D591" s="539"/>
      <c r="E591" s="604"/>
    </row>
    <row r="592" spans="1:5" ht="17.399999999999999">
      <c r="A592" s="472" t="s">
        <v>128</v>
      </c>
      <c r="B592" s="16" t="s">
        <v>656</v>
      </c>
      <c r="C592" s="462">
        <v>50000</v>
      </c>
      <c r="D592" s="535">
        <f>'[6]shedul 2'!$Z$141</f>
        <v>0</v>
      </c>
      <c r="E592" s="462">
        <v>50000</v>
      </c>
    </row>
    <row r="593" spans="1:5" ht="16.2">
      <c r="A593" s="472"/>
      <c r="B593" s="53" t="s">
        <v>253</v>
      </c>
      <c r="C593" s="435"/>
      <c r="D593" s="539"/>
      <c r="E593" s="435"/>
    </row>
    <row r="594" spans="1:5" ht="17.399999999999999">
      <c r="A594" s="472" t="s">
        <v>129</v>
      </c>
      <c r="B594" s="16" t="s">
        <v>451</v>
      </c>
      <c r="C594" s="473">
        <v>100000</v>
      </c>
      <c r="D594" s="530">
        <f>'[6]shedul 2'!$AA$141</f>
        <v>37248</v>
      </c>
      <c r="E594" s="473">
        <v>100000</v>
      </c>
    </row>
    <row r="595" spans="1:5" ht="16.2">
      <c r="A595" s="472"/>
      <c r="B595" s="81" t="s">
        <v>346</v>
      </c>
      <c r="C595" s="435"/>
      <c r="D595" s="539"/>
      <c r="E595" s="435"/>
    </row>
    <row r="596" spans="1:5" ht="34.799999999999997">
      <c r="A596" s="472" t="s">
        <v>130</v>
      </c>
      <c r="B596" s="39" t="s">
        <v>657</v>
      </c>
      <c r="C596" s="473">
        <v>50000</v>
      </c>
      <c r="D596" s="530">
        <f>'[6]shedul 2'!$AB$141</f>
        <v>0</v>
      </c>
      <c r="E596" s="473">
        <v>50000</v>
      </c>
    </row>
    <row r="597" spans="1:5" ht="33" thickBot="1">
      <c r="A597" s="460"/>
      <c r="B597" s="59" t="s">
        <v>367</v>
      </c>
      <c r="C597" s="473"/>
      <c r="D597" s="530"/>
      <c r="E597" s="473"/>
    </row>
    <row r="598" spans="1:5" ht="19.2" thickBot="1">
      <c r="A598" s="98"/>
      <c r="B598" s="96" t="s">
        <v>528</v>
      </c>
      <c r="C598" s="97">
        <f>SUM(C576:C597)</f>
        <v>705000</v>
      </c>
      <c r="D598" s="101">
        <f>SUM(D576:D597)</f>
        <v>373971.95</v>
      </c>
      <c r="E598" s="97">
        <f>SUM(E576:E597)</f>
        <v>1080000</v>
      </c>
    </row>
    <row r="599" spans="1:5" ht="15.6">
      <c r="A599" s="536">
        <v>208</v>
      </c>
      <c r="B599" s="158" t="s">
        <v>475</v>
      </c>
      <c r="C599" s="275"/>
      <c r="D599" s="277"/>
      <c r="E599" s="275"/>
    </row>
    <row r="600" spans="1:5" ht="16.8" thickBot="1">
      <c r="A600" s="537"/>
      <c r="B600" s="106" t="s">
        <v>490</v>
      </c>
      <c r="C600" s="276"/>
      <c r="D600" s="278"/>
      <c r="E600" s="276"/>
    </row>
    <row r="601" spans="1:5" ht="17.399999999999999">
      <c r="A601" s="433" t="s">
        <v>131</v>
      </c>
      <c r="B601" s="92" t="s">
        <v>640</v>
      </c>
      <c r="C601" s="473">
        <v>0</v>
      </c>
      <c r="D601" s="530">
        <v>0</v>
      </c>
      <c r="E601" s="473">
        <v>0</v>
      </c>
    </row>
    <row r="602" spans="1:5" ht="16.2">
      <c r="A602" s="472"/>
      <c r="B602" s="52" t="s">
        <v>497</v>
      </c>
      <c r="C602" s="435"/>
      <c r="D602" s="539"/>
      <c r="E602" s="435"/>
    </row>
    <row r="603" spans="1:5" ht="17.399999999999999">
      <c r="A603" s="472" t="s">
        <v>132</v>
      </c>
      <c r="B603" s="80" t="s">
        <v>658</v>
      </c>
      <c r="C603" s="462">
        <v>0</v>
      </c>
      <c r="D603" s="535">
        <v>0</v>
      </c>
      <c r="E603" s="462">
        <v>0</v>
      </c>
    </row>
    <row r="604" spans="1:5" ht="16.8" thickBot="1">
      <c r="A604" s="460"/>
      <c r="B604" s="52" t="s">
        <v>368</v>
      </c>
      <c r="C604" s="473"/>
      <c r="D604" s="530"/>
      <c r="E604" s="473"/>
    </row>
    <row r="605" spans="1:5" ht="19.2" thickBot="1">
      <c r="A605" s="98"/>
      <c r="B605" s="96" t="s">
        <v>528</v>
      </c>
      <c r="C605" s="97">
        <f>C603+C601</f>
        <v>0</v>
      </c>
      <c r="D605" s="101">
        <f>D603+D601</f>
        <v>0</v>
      </c>
      <c r="E605" s="97">
        <f>E603+E601</f>
        <v>0</v>
      </c>
    </row>
    <row r="606" spans="1:5" ht="17.399999999999999">
      <c r="A606" s="19"/>
      <c r="B606" s="20"/>
      <c r="C606" s="21"/>
      <c r="D606" s="21"/>
      <c r="E606" s="21"/>
    </row>
    <row r="607" spans="1:5" ht="19.5" customHeight="1">
      <c r="A607" s="519"/>
      <c r="B607" s="175" t="s">
        <v>659</v>
      </c>
      <c r="C607" s="556">
        <f>C605+C598+C564+C551+C542+C533</f>
        <v>24877640</v>
      </c>
      <c r="D607" s="556">
        <f>D605+D598+D564+D551+D542+D533</f>
        <v>9347469.6099999994</v>
      </c>
      <c r="E607" s="556">
        <f>E605+E598+E564+E551+E542+E533</f>
        <v>29973200</v>
      </c>
    </row>
    <row r="608" spans="1:5" ht="15.75" customHeight="1" thickBot="1">
      <c r="A608" s="548"/>
      <c r="B608" s="169" t="s">
        <v>369</v>
      </c>
      <c r="C608" s="557"/>
      <c r="D608" s="557"/>
      <c r="E608" s="557"/>
    </row>
    <row r="609" spans="1:5" ht="25.5" customHeight="1" thickTop="1">
      <c r="A609" s="75"/>
      <c r="B609" s="87"/>
      <c r="C609" s="21"/>
      <c r="D609" s="21"/>
      <c r="E609" s="21"/>
    </row>
    <row r="610" spans="1:5" ht="25.5" customHeight="1" thickBot="1">
      <c r="A610" s="75"/>
      <c r="B610" s="87"/>
      <c r="C610" s="21"/>
      <c r="D610" s="21"/>
      <c r="E610" s="21"/>
    </row>
    <row r="611" spans="1:5" ht="24.75" customHeight="1">
      <c r="A611" s="495" t="s">
        <v>520</v>
      </c>
      <c r="B611" s="496"/>
      <c r="C611" s="496"/>
      <c r="D611" s="496"/>
      <c r="E611" s="497"/>
    </row>
    <row r="612" spans="1:5" ht="27.75" customHeight="1">
      <c r="A612" s="498" t="s">
        <v>280</v>
      </c>
      <c r="B612" s="499"/>
      <c r="C612" s="499"/>
      <c r="D612" s="499"/>
      <c r="E612" s="500"/>
    </row>
    <row r="613" spans="1:5" ht="20.25" customHeight="1">
      <c r="A613" s="442" t="s">
        <v>783</v>
      </c>
      <c r="B613" s="443"/>
      <c r="C613" s="443"/>
      <c r="D613" s="443"/>
      <c r="E613" s="444"/>
    </row>
    <row r="614" spans="1:5" ht="22.2">
      <c r="A614" s="545">
        <v>3</v>
      </c>
      <c r="B614" s="546"/>
      <c r="C614" s="546"/>
      <c r="D614" s="546"/>
      <c r="E614" s="547"/>
    </row>
    <row r="615" spans="1:5" ht="20.399999999999999">
      <c r="A615" s="451" t="s">
        <v>474</v>
      </c>
      <c r="B615" s="452"/>
      <c r="C615" s="452"/>
      <c r="D615" s="452"/>
      <c r="E615" s="453"/>
    </row>
    <row r="616" spans="1:5" ht="16.8" thickBot="1">
      <c r="A616" s="425" t="s">
        <v>370</v>
      </c>
      <c r="B616" s="426"/>
      <c r="C616" s="426"/>
      <c r="D616" s="426"/>
      <c r="E616" s="427"/>
    </row>
    <row r="617" spans="1:5" ht="46.8">
      <c r="A617" s="428" t="s">
        <v>599</v>
      </c>
      <c r="B617" s="429"/>
      <c r="C617" s="11" t="s">
        <v>523</v>
      </c>
      <c r="D617" s="11" t="str">
        <f>D971</f>
        <v>2020 වර්ෂයේ සත්‍ය වියදම</v>
      </c>
      <c r="E617" s="11" t="str">
        <f>E971</f>
        <v>2021 වර්ෂයේ ඇස්තමේන්තුව</v>
      </c>
    </row>
    <row r="618" spans="1:5" ht="16.8" thickBot="1">
      <c r="A618" s="474" t="s">
        <v>321</v>
      </c>
      <c r="B618" s="431"/>
      <c r="C618" s="60" t="s">
        <v>538</v>
      </c>
      <c r="D618" s="60" t="str">
        <f>D972</f>
        <v>2020 nryT</v>
      </c>
      <c r="E618" s="60" t="str">
        <f>E972</f>
        <v>2021 kjpg;gPL</v>
      </c>
    </row>
    <row r="619" spans="1:5" ht="17.399999999999999">
      <c r="A619" s="536">
        <v>301</v>
      </c>
      <c r="B619" s="105" t="s">
        <v>620</v>
      </c>
      <c r="C619" s="275"/>
      <c r="D619" s="277"/>
      <c r="E619" s="275"/>
    </row>
    <row r="620" spans="1:5" ht="18" thickBot="1">
      <c r="A620" s="537"/>
      <c r="B620" s="159"/>
      <c r="C620" s="276"/>
      <c r="D620" s="278"/>
      <c r="E620" s="276"/>
    </row>
    <row r="621" spans="1:5" ht="17.399999999999999">
      <c r="A621" s="433" t="s">
        <v>133</v>
      </c>
      <c r="B621" s="39" t="s">
        <v>600</v>
      </c>
      <c r="C621" s="473">
        <f>8358300</f>
        <v>8358300</v>
      </c>
      <c r="D621" s="530">
        <f>'[6]shedul 3'!$C$129</f>
        <v>1647624.4</v>
      </c>
      <c r="E621" s="603">
        <v>7499700</v>
      </c>
    </row>
    <row r="622" spans="1:5" ht="16.2">
      <c r="A622" s="472"/>
      <c r="B622" s="53" t="s">
        <v>266</v>
      </c>
      <c r="C622" s="435"/>
      <c r="D622" s="539"/>
      <c r="E622" s="604"/>
    </row>
    <row r="623" spans="1:5" ht="52.2">
      <c r="A623" s="472" t="s">
        <v>134</v>
      </c>
      <c r="B623" s="16" t="s">
        <v>660</v>
      </c>
      <c r="C623" s="462">
        <v>0</v>
      </c>
      <c r="D623" s="535">
        <v>0</v>
      </c>
      <c r="E623" s="462">
        <v>0</v>
      </c>
    </row>
    <row r="624" spans="1:5" ht="48.6">
      <c r="A624" s="472"/>
      <c r="B624" s="53" t="s">
        <v>371</v>
      </c>
      <c r="C624" s="435"/>
      <c r="D624" s="539"/>
      <c r="E624" s="435"/>
    </row>
    <row r="625" spans="1:6" ht="17.399999999999999">
      <c r="A625" s="472" t="s">
        <v>135</v>
      </c>
      <c r="B625" s="16" t="s">
        <v>603</v>
      </c>
      <c r="C625" s="462">
        <f>2340000</f>
        <v>2340000</v>
      </c>
      <c r="D625" s="535">
        <f>'[6]shedul 3'!$D$129</f>
        <v>427700</v>
      </c>
      <c r="E625" s="602">
        <v>2246400</v>
      </c>
    </row>
    <row r="626" spans="1:6" ht="16.2">
      <c r="A626" s="472"/>
      <c r="B626" s="53" t="s">
        <v>372</v>
      </c>
      <c r="C626" s="435"/>
      <c r="D626" s="539"/>
      <c r="E626" s="604"/>
    </row>
    <row r="627" spans="1:6" ht="18">
      <c r="A627" s="472" t="s">
        <v>136</v>
      </c>
      <c r="B627" s="38" t="s">
        <v>604</v>
      </c>
      <c r="C627" s="462">
        <f>750000+7200</f>
        <v>757200</v>
      </c>
      <c r="D627" s="535">
        <f>'[6]shedul 3'!$E$129</f>
        <v>104000</v>
      </c>
      <c r="E627" s="602">
        <v>735000</v>
      </c>
    </row>
    <row r="628" spans="1:6" ht="16.2">
      <c r="A628" s="472"/>
      <c r="B628" s="59" t="s">
        <v>52</v>
      </c>
      <c r="C628" s="435"/>
      <c r="D628" s="539"/>
      <c r="E628" s="604"/>
    </row>
    <row r="629" spans="1:6" ht="17.399999999999999">
      <c r="A629" s="472" t="s">
        <v>137</v>
      </c>
      <c r="B629" s="16" t="s">
        <v>605</v>
      </c>
      <c r="C629" s="462">
        <v>0</v>
      </c>
      <c r="D629" s="535">
        <f>'[6]shedul 3'!$I$129</f>
        <v>0</v>
      </c>
      <c r="E629" s="462">
        <v>0</v>
      </c>
    </row>
    <row r="630" spans="1:6" ht="16.2">
      <c r="A630" s="472"/>
      <c r="B630" s="53" t="s">
        <v>373</v>
      </c>
      <c r="C630" s="435"/>
      <c r="D630" s="539"/>
      <c r="E630" s="435"/>
      <c r="F630" s="257">
        <f>E627+E625+E621</f>
        <v>10481100</v>
      </c>
    </row>
    <row r="631" spans="1:6" ht="17.399999999999999">
      <c r="A631" s="472" t="s">
        <v>138</v>
      </c>
      <c r="B631" s="16" t="s">
        <v>661</v>
      </c>
      <c r="C631" s="462">
        <v>50000</v>
      </c>
      <c r="D631" s="535">
        <f>'[6]shedul 3'!$J$129</f>
        <v>0</v>
      </c>
      <c r="E631" s="602">
        <v>50000</v>
      </c>
      <c r="F631" s="257">
        <f>E196</f>
        <v>10481100</v>
      </c>
    </row>
    <row r="632" spans="1:6" ht="16.2">
      <c r="A632" s="472"/>
      <c r="B632" s="53" t="s">
        <v>323</v>
      </c>
      <c r="C632" s="435"/>
      <c r="D632" s="539"/>
      <c r="E632" s="604"/>
    </row>
    <row r="633" spans="1:6" ht="18">
      <c r="A633" s="472" t="s">
        <v>139</v>
      </c>
      <c r="B633" s="33" t="s">
        <v>644</v>
      </c>
      <c r="C633" s="462">
        <v>0</v>
      </c>
      <c r="D633" s="535">
        <f>'[6]shedul 3'!$K$129</f>
        <v>0</v>
      </c>
      <c r="E633" s="462">
        <v>0</v>
      </c>
    </row>
    <row r="634" spans="1:6" ht="15">
      <c r="A634" s="472"/>
      <c r="B634" s="42" t="s">
        <v>374</v>
      </c>
      <c r="C634" s="435"/>
      <c r="D634" s="539"/>
      <c r="E634" s="435"/>
    </row>
    <row r="635" spans="1:6" ht="17.399999999999999">
      <c r="A635" s="472" t="s">
        <v>140</v>
      </c>
      <c r="B635" s="16" t="s">
        <v>610</v>
      </c>
      <c r="C635" s="462">
        <v>250000</v>
      </c>
      <c r="D635" s="535">
        <f>'[6]shedul 3'!$L$129</f>
        <v>3093.6</v>
      </c>
      <c r="E635" s="602">
        <v>250000</v>
      </c>
    </row>
    <row r="636" spans="1:6" ht="16.8" thickBot="1">
      <c r="A636" s="460"/>
      <c r="B636" s="59" t="s">
        <v>375</v>
      </c>
      <c r="C636" s="473"/>
      <c r="D636" s="530"/>
      <c r="E636" s="603"/>
    </row>
    <row r="637" spans="1:6" ht="19.2" thickBot="1">
      <c r="A637" s="98"/>
      <c r="B637" s="96" t="s">
        <v>528</v>
      </c>
      <c r="C637" s="97">
        <f>SUM(C621:C636)</f>
        <v>11755500</v>
      </c>
      <c r="D637" s="101">
        <f>SUM(D621:D636)</f>
        <v>2182418</v>
      </c>
      <c r="E637" s="97">
        <f>SUM(E621:E636)</f>
        <v>10781100</v>
      </c>
    </row>
    <row r="638" spans="1:6" ht="17.399999999999999">
      <c r="A638" s="536">
        <v>302</v>
      </c>
      <c r="B638" s="105" t="s">
        <v>614</v>
      </c>
      <c r="C638" s="275"/>
      <c r="D638" s="277"/>
      <c r="E638" s="275"/>
    </row>
    <row r="639" spans="1:6" ht="16.8" thickBot="1">
      <c r="A639" s="537"/>
      <c r="B639" s="106" t="s">
        <v>376</v>
      </c>
      <c r="C639" s="276"/>
      <c r="D639" s="278"/>
      <c r="E639" s="276"/>
    </row>
    <row r="640" spans="1:6" ht="17.399999999999999">
      <c r="A640" s="433" t="s">
        <v>141</v>
      </c>
      <c r="B640" s="39" t="s">
        <v>614</v>
      </c>
      <c r="C640" s="473">
        <v>200000</v>
      </c>
      <c r="D640" s="530">
        <f>'[6]shedul 3'!$M$129</f>
        <v>3790</v>
      </c>
      <c r="E640" s="603">
        <v>200000</v>
      </c>
    </row>
    <row r="641" spans="1:8" ht="16.8" thickBot="1">
      <c r="A641" s="460"/>
      <c r="B641" s="59" t="s">
        <v>328</v>
      </c>
      <c r="C641" s="473"/>
      <c r="D641" s="530"/>
      <c r="E641" s="603"/>
    </row>
    <row r="642" spans="1:8" ht="19.2" thickBot="1">
      <c r="A642" s="98"/>
      <c r="B642" s="96" t="s">
        <v>528</v>
      </c>
      <c r="C642" s="97">
        <f>C640</f>
        <v>200000</v>
      </c>
      <c r="D642" s="101">
        <f>D640</f>
        <v>3790</v>
      </c>
      <c r="E642" s="97">
        <f>E640</f>
        <v>200000</v>
      </c>
    </row>
    <row r="643" spans="1:8" ht="17.399999999999999">
      <c r="A643" s="19"/>
      <c r="B643" s="20"/>
      <c r="C643" s="21"/>
      <c r="D643" s="21"/>
      <c r="E643" s="21"/>
    </row>
    <row r="644" spans="1:8" ht="17.399999999999999">
      <c r="A644" s="19"/>
      <c r="B644" s="20"/>
      <c r="C644" s="21"/>
      <c r="D644" s="21"/>
      <c r="E644" s="21"/>
    </row>
    <row r="645" spans="1:8" ht="18" thickBot="1">
      <c r="A645" s="19"/>
      <c r="B645" s="20"/>
      <c r="C645" s="21"/>
      <c r="D645" s="21"/>
      <c r="E645" s="21"/>
    </row>
    <row r="646" spans="1:8" ht="46.8">
      <c r="A646" s="428" t="s">
        <v>45</v>
      </c>
      <c r="B646" s="477"/>
      <c r="C646" s="11" t="s">
        <v>435</v>
      </c>
      <c r="D646" s="11" t="str">
        <f>D971</f>
        <v>2020 වර්ෂයේ සත්‍ය වියදම</v>
      </c>
      <c r="E646" s="11" t="str">
        <f>E971</f>
        <v>2021 වර්ෂයේ ඇස්තමේන්තුව</v>
      </c>
    </row>
    <row r="647" spans="1:8" ht="16.8" thickBot="1">
      <c r="A647" s="474" t="s">
        <v>325</v>
      </c>
      <c r="B647" s="475"/>
      <c r="C647" s="60" t="s">
        <v>436</v>
      </c>
      <c r="D647" s="60" t="str">
        <f>D972</f>
        <v>2020 nryT</v>
      </c>
      <c r="E647" s="60" t="str">
        <f>E972</f>
        <v>2021 kjpg;gPL</v>
      </c>
    </row>
    <row r="648" spans="1:8" ht="17.399999999999999">
      <c r="A648" s="536">
        <v>303</v>
      </c>
      <c r="B648" s="105" t="s">
        <v>618</v>
      </c>
      <c r="C648" s="275"/>
      <c r="D648" s="275"/>
      <c r="E648" s="275"/>
    </row>
    <row r="649" spans="1:8" ht="16.8" thickBot="1">
      <c r="A649" s="537"/>
      <c r="B649" s="106" t="s">
        <v>377</v>
      </c>
      <c r="C649" s="276"/>
      <c r="D649" s="276"/>
      <c r="E649" s="276"/>
    </row>
    <row r="650" spans="1:8" ht="17.399999999999999">
      <c r="A650" s="433" t="s">
        <v>142</v>
      </c>
      <c r="B650" s="77" t="s">
        <v>616</v>
      </c>
      <c r="C650" s="435">
        <v>0</v>
      </c>
      <c r="D650" s="611">
        <f>'[6]shedul 3'!$N$129</f>
        <v>105681</v>
      </c>
      <c r="E650" s="611">
        <v>250000</v>
      </c>
    </row>
    <row r="651" spans="1:8" ht="16.2">
      <c r="A651" s="472"/>
      <c r="B651" s="65" t="s">
        <v>378</v>
      </c>
      <c r="C651" s="559"/>
      <c r="D651" s="613"/>
      <c r="E651" s="613"/>
      <c r="H651" s="40"/>
    </row>
    <row r="652" spans="1:8" ht="17.399999999999999">
      <c r="A652" s="472" t="s">
        <v>434</v>
      </c>
      <c r="B652" s="32" t="s">
        <v>617</v>
      </c>
      <c r="C652" s="559">
        <v>25000</v>
      </c>
      <c r="D652" s="559">
        <f>'[6]shedul 3'!$O$129</f>
        <v>0</v>
      </c>
      <c r="E652" s="559">
        <v>25000</v>
      </c>
      <c r="H652" s="40"/>
    </row>
    <row r="653" spans="1:8" ht="16.8" thickBot="1">
      <c r="A653" s="460"/>
      <c r="B653" s="59" t="s">
        <v>379</v>
      </c>
      <c r="C653" s="462"/>
      <c r="D653" s="462"/>
      <c r="E653" s="462"/>
      <c r="H653" s="40"/>
    </row>
    <row r="654" spans="1:8" ht="19.2" thickBot="1">
      <c r="A654" s="98"/>
      <c r="B654" s="166" t="s">
        <v>528</v>
      </c>
      <c r="C654" s="97">
        <f>C650+C652</f>
        <v>25000</v>
      </c>
      <c r="D654" s="97">
        <f>D650+D652</f>
        <v>105681</v>
      </c>
      <c r="E654" s="97">
        <f>E650+E652</f>
        <v>275000</v>
      </c>
      <c r="H654" s="40"/>
    </row>
    <row r="655" spans="1:8" ht="34.799999999999997">
      <c r="A655" s="536">
        <v>304</v>
      </c>
      <c r="B655" s="105" t="s">
        <v>619</v>
      </c>
      <c r="C655" s="275"/>
      <c r="D655" s="275"/>
      <c r="E655" s="275"/>
      <c r="H655" s="40"/>
    </row>
    <row r="656" spans="1:8" ht="15" thickBot="1">
      <c r="A656" s="537"/>
      <c r="B656" s="160" t="s">
        <v>380</v>
      </c>
      <c r="C656" s="276"/>
      <c r="D656" s="276"/>
      <c r="E656" s="276"/>
      <c r="H656" s="40"/>
    </row>
    <row r="657" spans="1:5" ht="16.8">
      <c r="A657" s="433" t="s">
        <v>143</v>
      </c>
      <c r="B657" s="151" t="s">
        <v>662</v>
      </c>
      <c r="C657" s="473">
        <v>0</v>
      </c>
      <c r="D657" s="473">
        <f>'[6]shedul 3'!$P$129</f>
        <v>0</v>
      </c>
      <c r="E657" s="473">
        <v>0</v>
      </c>
    </row>
    <row r="658" spans="1:5" ht="16.2">
      <c r="A658" s="472"/>
      <c r="B658" s="15" t="s">
        <v>498</v>
      </c>
      <c r="C658" s="435"/>
      <c r="D658" s="435"/>
      <c r="E658" s="435"/>
    </row>
    <row r="659" spans="1:5" ht="57" customHeight="1">
      <c r="A659" s="472" t="s">
        <v>144</v>
      </c>
      <c r="B659" s="149" t="s">
        <v>622</v>
      </c>
      <c r="C659" s="462">
        <v>0</v>
      </c>
      <c r="D659" s="612">
        <f>'[6]shedul 3'!$Q$129</f>
        <v>826210</v>
      </c>
      <c r="E659" s="612">
        <v>300000</v>
      </c>
    </row>
    <row r="660" spans="1:5" ht="32.4">
      <c r="A660" s="472"/>
      <c r="B660" s="53" t="s">
        <v>382</v>
      </c>
      <c r="C660" s="435"/>
      <c r="D660" s="611"/>
      <c r="E660" s="611"/>
    </row>
    <row r="661" spans="1:5" ht="37.200000000000003">
      <c r="A661" s="472" t="s">
        <v>145</v>
      </c>
      <c r="B661" s="149" t="s">
        <v>663</v>
      </c>
      <c r="C661" s="462">
        <v>100000</v>
      </c>
      <c r="D661" s="462">
        <f>'[6]shedul 3'!$R$129</f>
        <v>0</v>
      </c>
      <c r="E661" s="462">
        <v>100000</v>
      </c>
    </row>
    <row r="662" spans="1:5" ht="32.4">
      <c r="A662" s="472"/>
      <c r="B662" s="52" t="s">
        <v>499</v>
      </c>
      <c r="C662" s="435"/>
      <c r="D662" s="435"/>
      <c r="E662" s="435"/>
    </row>
    <row r="663" spans="1:5" ht="16.2">
      <c r="A663" s="472" t="s">
        <v>146</v>
      </c>
      <c r="B663" s="150" t="s">
        <v>619</v>
      </c>
      <c r="C663" s="473">
        <v>50000</v>
      </c>
      <c r="D663" s="610">
        <f>'[6]shedul 3'!$S$129</f>
        <v>115660</v>
      </c>
      <c r="E663" s="610">
        <v>100000</v>
      </c>
    </row>
    <row r="664" spans="1:5" ht="16.2">
      <c r="A664" s="472"/>
      <c r="B664" s="52" t="s">
        <v>383</v>
      </c>
      <c r="C664" s="435"/>
      <c r="D664" s="611"/>
      <c r="E664" s="611"/>
    </row>
    <row r="665" spans="1:5" ht="18.600000000000001">
      <c r="A665" s="472" t="s">
        <v>147</v>
      </c>
      <c r="B665" s="149" t="s">
        <v>664</v>
      </c>
      <c r="C665" s="462">
        <v>100000</v>
      </c>
      <c r="D665" s="462">
        <f>'[6]shedul 3'!$T$129</f>
        <v>0</v>
      </c>
      <c r="E665" s="602">
        <v>100000</v>
      </c>
    </row>
    <row r="666" spans="1:5" ht="16.8" thickBot="1">
      <c r="A666" s="460"/>
      <c r="B666" s="15" t="s">
        <v>384</v>
      </c>
      <c r="C666" s="473"/>
      <c r="D666" s="473"/>
      <c r="E666" s="603"/>
    </row>
    <row r="667" spans="1:5" ht="19.2" thickBot="1">
      <c r="A667" s="98"/>
      <c r="B667" s="166" t="s">
        <v>528</v>
      </c>
      <c r="C667" s="97">
        <f>SUM(C657:C666)</f>
        <v>250000</v>
      </c>
      <c r="D667" s="97">
        <f>SUM(D657:D666)</f>
        <v>941870</v>
      </c>
      <c r="E667" s="97">
        <f>SUM(E657:E666)</f>
        <v>600000</v>
      </c>
    </row>
    <row r="668" spans="1:5" ht="34.799999999999997">
      <c r="A668" s="536">
        <v>305</v>
      </c>
      <c r="B668" s="105" t="s">
        <v>623</v>
      </c>
      <c r="C668" s="275"/>
      <c r="D668" s="275"/>
      <c r="E668" s="275"/>
    </row>
    <row r="669" spans="1:5" ht="33" thickBot="1">
      <c r="A669" s="537"/>
      <c r="B669" s="135" t="s">
        <v>335</v>
      </c>
      <c r="C669" s="276"/>
      <c r="D669" s="276"/>
      <c r="E669" s="276"/>
    </row>
    <row r="670" spans="1:5" ht="18.600000000000001">
      <c r="A670" s="485" t="s">
        <v>148</v>
      </c>
      <c r="B670" s="204" t="s">
        <v>650</v>
      </c>
      <c r="C670" s="434">
        <v>200000</v>
      </c>
      <c r="D670" s="434">
        <f>'[6]shedul 3'!$U$129</f>
        <v>9000</v>
      </c>
      <c r="E670" s="434">
        <v>200000</v>
      </c>
    </row>
    <row r="671" spans="1:5" ht="16.2">
      <c r="A671" s="558"/>
      <c r="B671" s="205" t="s">
        <v>336</v>
      </c>
      <c r="C671" s="435"/>
      <c r="D671" s="435"/>
      <c r="E671" s="435"/>
    </row>
    <row r="672" spans="1:5" ht="17.399999999999999">
      <c r="A672" s="558" t="s">
        <v>149</v>
      </c>
      <c r="B672" s="14" t="s">
        <v>665</v>
      </c>
      <c r="C672" s="462">
        <v>0</v>
      </c>
      <c r="D672" s="462">
        <f>'[7]shedul 3'!$Q$122</f>
        <v>0</v>
      </c>
      <c r="E672" s="462">
        <v>0</v>
      </c>
    </row>
    <row r="673" spans="1:5" ht="16.2">
      <c r="A673" s="558"/>
      <c r="B673" s="206" t="s">
        <v>342</v>
      </c>
      <c r="C673" s="435"/>
      <c r="D673" s="435"/>
      <c r="E673" s="435"/>
    </row>
    <row r="674" spans="1:5" ht="17.399999999999999">
      <c r="A674" s="558" t="s">
        <v>150</v>
      </c>
      <c r="B674" s="207" t="s">
        <v>666</v>
      </c>
      <c r="C674" s="473">
        <v>0</v>
      </c>
      <c r="D674" s="473">
        <f>'[7]shedul 3'!$R$122</f>
        <v>0</v>
      </c>
      <c r="E674" s="473">
        <v>0</v>
      </c>
    </row>
    <row r="675" spans="1:5" ht="16.2">
      <c r="A675" s="558"/>
      <c r="B675" s="208" t="s">
        <v>343</v>
      </c>
      <c r="C675" s="435"/>
      <c r="D675" s="435"/>
      <c r="E675" s="435"/>
    </row>
    <row r="676" spans="1:5" ht="17.399999999999999">
      <c r="A676" s="558" t="s">
        <v>151</v>
      </c>
      <c r="B676" s="14" t="s">
        <v>451</v>
      </c>
      <c r="C676" s="462">
        <v>50000</v>
      </c>
      <c r="D676" s="462">
        <f>'[7]shedul 3'!$S$122</f>
        <v>0</v>
      </c>
      <c r="E676" s="462">
        <v>50000</v>
      </c>
    </row>
    <row r="677" spans="1:5" ht="16.8" thickBot="1">
      <c r="A677" s="478"/>
      <c r="B677" s="208" t="s">
        <v>346</v>
      </c>
      <c r="C677" s="473"/>
      <c r="D677" s="473"/>
      <c r="E677" s="473"/>
    </row>
    <row r="678" spans="1:5" ht="19.2" thickBot="1">
      <c r="A678" s="203"/>
      <c r="B678" s="99" t="s">
        <v>528</v>
      </c>
      <c r="C678" s="97">
        <f>SUM(C670:C677)</f>
        <v>250000</v>
      </c>
      <c r="D678" s="97">
        <f>SUM(D670:D677)</f>
        <v>9000</v>
      </c>
      <c r="E678" s="97">
        <f>SUM(E670:E677)</f>
        <v>250000</v>
      </c>
    </row>
    <row r="679" spans="1:5" ht="18" thickBot="1">
      <c r="A679" s="19"/>
      <c r="B679" s="20"/>
      <c r="C679" s="21"/>
      <c r="D679" s="21"/>
      <c r="E679" s="21"/>
    </row>
    <row r="680" spans="1:5" ht="46.8">
      <c r="A680" s="428" t="s">
        <v>599</v>
      </c>
      <c r="B680" s="429"/>
      <c r="C680" s="68" t="s">
        <v>523</v>
      </c>
      <c r="D680" s="11" t="str">
        <f>D971</f>
        <v>2020 වර්ෂයේ සත්‍ය වියදම</v>
      </c>
      <c r="E680" s="68" t="str">
        <f>E971</f>
        <v>2021 වර්ෂයේ ඇස්තමේන්තුව</v>
      </c>
    </row>
    <row r="681" spans="1:5" ht="16.8" thickBot="1">
      <c r="A681" s="430" t="s">
        <v>321</v>
      </c>
      <c r="B681" s="431"/>
      <c r="C681" s="69"/>
      <c r="D681" s="60" t="str">
        <f>D972</f>
        <v>2020 nryT</v>
      </c>
      <c r="E681" s="69" t="str">
        <f>E972</f>
        <v>2021 kjpg;gPL</v>
      </c>
    </row>
    <row r="682" spans="1:5" ht="15.6">
      <c r="A682" s="536">
        <v>308</v>
      </c>
      <c r="B682" s="158" t="s">
        <v>475</v>
      </c>
      <c r="C682" s="118"/>
      <c r="D682" s="275"/>
      <c r="E682" s="118"/>
    </row>
    <row r="683" spans="1:5" ht="16.8" thickBot="1">
      <c r="A683" s="537"/>
      <c r="B683" s="106" t="s">
        <v>388</v>
      </c>
      <c r="C683" s="119"/>
      <c r="D683" s="276"/>
      <c r="E683" s="119"/>
    </row>
    <row r="684" spans="1:5" ht="17.399999999999999">
      <c r="A684" s="433" t="s">
        <v>152</v>
      </c>
      <c r="B684" s="92" t="s">
        <v>658</v>
      </c>
      <c r="C684" s="555">
        <v>0</v>
      </c>
      <c r="D684" s="473"/>
      <c r="E684" s="555">
        <v>0</v>
      </c>
    </row>
    <row r="685" spans="1:5" ht="23.25" customHeight="1" thickBot="1">
      <c r="A685" s="460"/>
      <c r="B685" s="52" t="s">
        <v>368</v>
      </c>
      <c r="C685" s="555"/>
      <c r="D685" s="473"/>
      <c r="E685" s="555"/>
    </row>
    <row r="686" spans="1:5" ht="26.25" customHeight="1" thickBot="1">
      <c r="A686" s="98"/>
      <c r="B686" s="96" t="s">
        <v>528</v>
      </c>
      <c r="C686" s="97">
        <f>C684</f>
        <v>0</v>
      </c>
      <c r="D686" s="101">
        <f>D684</f>
        <v>0</v>
      </c>
      <c r="E686" s="97">
        <f>E684</f>
        <v>0</v>
      </c>
    </row>
    <row r="687" spans="1:5" ht="17.399999999999999">
      <c r="A687" s="19"/>
      <c r="B687" s="20"/>
      <c r="C687" s="84"/>
      <c r="D687" s="84"/>
      <c r="E687" s="84"/>
    </row>
    <row r="688" spans="1:5" ht="19.2">
      <c r="A688" s="519"/>
      <c r="B688" s="175" t="s">
        <v>576</v>
      </c>
      <c r="C688" s="556">
        <f>C686+C678+C667+C654+C642+C637</f>
        <v>12480500</v>
      </c>
      <c r="D688" s="556">
        <f>D686+D678+D667+D654+D642+D637</f>
        <v>3242759</v>
      </c>
      <c r="E688" s="556">
        <f>E686+E678+E667+E654+E642+E637</f>
        <v>12106100</v>
      </c>
    </row>
    <row r="689" spans="1:5" ht="18.600000000000001" thickBot="1">
      <c r="A689" s="548"/>
      <c r="B689" s="169" t="s">
        <v>369</v>
      </c>
      <c r="C689" s="557"/>
      <c r="D689" s="557"/>
      <c r="E689" s="557"/>
    </row>
    <row r="690" spans="1:5" ht="13.8" thickTop="1"/>
    <row r="733" spans="1:5" ht="25.5" customHeight="1" thickBot="1"/>
    <row r="734" spans="1:5" ht="25.5" customHeight="1">
      <c r="A734" s="495" t="s">
        <v>520</v>
      </c>
      <c r="B734" s="496"/>
      <c r="C734" s="496"/>
      <c r="D734" s="496"/>
      <c r="E734" s="497"/>
    </row>
    <row r="735" spans="1:5" ht="27.75" customHeight="1">
      <c r="A735" s="498" t="s">
        <v>280</v>
      </c>
      <c r="B735" s="499"/>
      <c r="C735" s="499"/>
      <c r="D735" s="499"/>
      <c r="E735" s="500"/>
    </row>
    <row r="736" spans="1:5" ht="20.399999999999999">
      <c r="A736" s="442" t="s">
        <v>783</v>
      </c>
      <c r="B736" s="443"/>
      <c r="C736" s="443"/>
      <c r="D736" s="443"/>
      <c r="E736" s="444"/>
    </row>
    <row r="737" spans="1:6" ht="22.2">
      <c r="A737" s="545">
        <v>4</v>
      </c>
      <c r="B737" s="546"/>
      <c r="C737" s="546"/>
      <c r="D737" s="546"/>
      <c r="E737" s="547"/>
    </row>
    <row r="738" spans="1:6" ht="20.399999999999999">
      <c r="A738" s="451" t="s">
        <v>153</v>
      </c>
      <c r="B738" s="452"/>
      <c r="C738" s="452"/>
      <c r="D738" s="452"/>
      <c r="E738" s="453"/>
    </row>
    <row r="739" spans="1:6" ht="16.8" thickBot="1">
      <c r="A739" s="425" t="s">
        <v>254</v>
      </c>
      <c r="B739" s="426"/>
      <c r="C739" s="426"/>
      <c r="D739" s="426"/>
      <c r="E739" s="427"/>
    </row>
    <row r="740" spans="1:6" ht="46.8">
      <c r="A740" s="428" t="s">
        <v>599</v>
      </c>
      <c r="B740" s="429"/>
      <c r="C740" s="11" t="s">
        <v>523</v>
      </c>
      <c r="D740" s="11" t="str">
        <f>D971</f>
        <v>2020 වර්ෂයේ සත්‍ය වියදම</v>
      </c>
      <c r="E740" s="11" t="str">
        <f>E971</f>
        <v>2021 වර්ෂයේ ඇස්තමේන්තුව</v>
      </c>
    </row>
    <row r="741" spans="1:6" ht="16.8" thickBot="1">
      <c r="A741" s="474" t="s">
        <v>321</v>
      </c>
      <c r="B741" s="431"/>
      <c r="C741" s="60" t="s">
        <v>538</v>
      </c>
      <c r="D741" s="60" t="str">
        <f>D972</f>
        <v>2020 nryT</v>
      </c>
      <c r="E741" s="60" t="str">
        <f>E972</f>
        <v>2021 kjpg;gPL</v>
      </c>
    </row>
    <row r="742" spans="1:6" ht="17.399999999999999">
      <c r="A742" s="536">
        <v>401</v>
      </c>
      <c r="B742" s="105" t="s">
        <v>620</v>
      </c>
      <c r="C742" s="275"/>
      <c r="D742" s="277"/>
      <c r="E742" s="275"/>
    </row>
    <row r="743" spans="1:6" ht="16.8" thickBot="1">
      <c r="A743" s="537"/>
      <c r="B743" s="106" t="s">
        <v>322</v>
      </c>
      <c r="C743" s="276"/>
      <c r="D743" s="278"/>
      <c r="E743" s="276"/>
    </row>
    <row r="744" spans="1:6" ht="17.399999999999999">
      <c r="A744" s="433" t="s">
        <v>154</v>
      </c>
      <c r="B744" s="39" t="s">
        <v>600</v>
      </c>
      <c r="C744" s="473">
        <v>291000</v>
      </c>
      <c r="D744" s="530">
        <f>'[6]shedul 4'!$C$67</f>
        <v>0</v>
      </c>
      <c r="E744" s="603">
        <v>291000</v>
      </c>
    </row>
    <row r="745" spans="1:6" ht="16.2">
      <c r="A745" s="472"/>
      <c r="B745" s="53" t="s">
        <v>266</v>
      </c>
      <c r="C745" s="435"/>
      <c r="D745" s="539"/>
      <c r="E745" s="604"/>
    </row>
    <row r="746" spans="1:6" ht="52.2">
      <c r="A746" s="472" t="s">
        <v>155</v>
      </c>
      <c r="B746" s="16" t="s">
        <v>668</v>
      </c>
      <c r="C746" s="462">
        <v>0</v>
      </c>
      <c r="D746" s="535"/>
      <c r="E746" s="462">
        <v>0</v>
      </c>
    </row>
    <row r="747" spans="1:6" ht="48.6">
      <c r="A747" s="472"/>
      <c r="B747" s="53" t="s">
        <v>371</v>
      </c>
      <c r="C747" s="435"/>
      <c r="D747" s="539"/>
      <c r="E747" s="435"/>
    </row>
    <row r="748" spans="1:6" ht="17.399999999999999">
      <c r="A748" s="472" t="s">
        <v>156</v>
      </c>
      <c r="B748" s="16" t="s">
        <v>603</v>
      </c>
      <c r="C748" s="462">
        <v>93600</v>
      </c>
      <c r="D748" s="535">
        <f>'[6]shedul 4'!$D$67</f>
        <v>0</v>
      </c>
      <c r="E748" s="602">
        <v>93600</v>
      </c>
    </row>
    <row r="749" spans="1:6" ht="16.2">
      <c r="A749" s="472"/>
      <c r="B749" s="53" t="s">
        <v>372</v>
      </c>
      <c r="C749" s="435"/>
      <c r="D749" s="539"/>
      <c r="E749" s="604"/>
    </row>
    <row r="750" spans="1:6" ht="18">
      <c r="A750" s="472" t="s">
        <v>157</v>
      </c>
      <c r="B750" s="33" t="s">
        <v>604</v>
      </c>
      <c r="C750" s="462">
        <v>30000</v>
      </c>
      <c r="D750" s="535">
        <f>'[6]shedul 4'!$E$67</f>
        <v>0</v>
      </c>
      <c r="E750" s="602">
        <v>30000</v>
      </c>
    </row>
    <row r="751" spans="1:6" ht="16.2">
      <c r="A751" s="472"/>
      <c r="B751" s="53" t="s">
        <v>52</v>
      </c>
      <c r="C751" s="435"/>
      <c r="D751" s="539"/>
      <c r="E751" s="604"/>
      <c r="F751" s="257">
        <f>E750+E748+E744</f>
        <v>414600</v>
      </c>
    </row>
    <row r="752" spans="1:6" ht="17.399999999999999">
      <c r="A752" s="472" t="s">
        <v>158</v>
      </c>
      <c r="B752" s="16" t="s">
        <v>610</v>
      </c>
      <c r="C752" s="462">
        <v>75000</v>
      </c>
      <c r="D752" s="535">
        <f>'[6]shedul 4'!$G$67</f>
        <v>0</v>
      </c>
      <c r="E752" s="602">
        <v>75000</v>
      </c>
    </row>
    <row r="753" spans="1:5" ht="16.2">
      <c r="A753" s="472"/>
      <c r="B753" s="53" t="s">
        <v>375</v>
      </c>
      <c r="C753" s="435"/>
      <c r="D753" s="539"/>
      <c r="E753" s="604"/>
    </row>
    <row r="754" spans="1:5" ht="17.399999999999999">
      <c r="A754" s="472" t="s">
        <v>159</v>
      </c>
      <c r="B754" s="16" t="s">
        <v>451</v>
      </c>
      <c r="C754" s="462">
        <v>50000</v>
      </c>
      <c r="D754" s="535"/>
      <c r="E754" s="462">
        <v>50000</v>
      </c>
    </row>
    <row r="755" spans="1:5" ht="16.8" thickBot="1">
      <c r="A755" s="460"/>
      <c r="B755" s="59" t="s">
        <v>346</v>
      </c>
      <c r="C755" s="473"/>
      <c r="D755" s="530"/>
      <c r="E755" s="473"/>
    </row>
    <row r="756" spans="1:5" ht="19.2" thickBot="1">
      <c r="A756" s="98"/>
      <c r="B756" s="96" t="s">
        <v>528</v>
      </c>
      <c r="C756" s="97">
        <f>SUM(C744:C755)</f>
        <v>539600</v>
      </c>
      <c r="D756" s="101">
        <f>SUM(D744:D755)</f>
        <v>0</v>
      </c>
      <c r="E756" s="97">
        <f>SUM(E744:E755)</f>
        <v>539600</v>
      </c>
    </row>
    <row r="757" spans="1:5" ht="17.399999999999999">
      <c r="A757" s="536">
        <v>402</v>
      </c>
      <c r="B757" s="105" t="s">
        <v>614</v>
      </c>
      <c r="C757" s="275"/>
      <c r="D757" s="277"/>
      <c r="E757" s="275"/>
    </row>
    <row r="758" spans="1:5" ht="16.8" thickBot="1">
      <c r="A758" s="537"/>
      <c r="B758" s="106" t="s">
        <v>328</v>
      </c>
      <c r="C758" s="276"/>
      <c r="D758" s="278"/>
      <c r="E758" s="276"/>
    </row>
    <row r="759" spans="1:5" ht="17.399999999999999">
      <c r="A759" s="433" t="s">
        <v>160</v>
      </c>
      <c r="B759" s="39" t="s">
        <v>614</v>
      </c>
      <c r="C759" s="473">
        <v>20000</v>
      </c>
      <c r="D759" s="530">
        <f>'[6]shedul 4'!$H$67</f>
        <v>0</v>
      </c>
      <c r="E759" s="473">
        <v>20000</v>
      </c>
    </row>
    <row r="760" spans="1:5" ht="16.8" thickBot="1">
      <c r="A760" s="460"/>
      <c r="B760" s="59" t="s">
        <v>328</v>
      </c>
      <c r="C760" s="473"/>
      <c r="D760" s="530"/>
      <c r="E760" s="473"/>
    </row>
    <row r="761" spans="1:5" ht="19.2" thickBot="1">
      <c r="A761" s="98"/>
      <c r="B761" s="96" t="s">
        <v>528</v>
      </c>
      <c r="C761" s="97">
        <f>C759</f>
        <v>20000</v>
      </c>
      <c r="D761" s="101">
        <f>D759</f>
        <v>0</v>
      </c>
      <c r="E761" s="97">
        <f>E759</f>
        <v>20000</v>
      </c>
    </row>
    <row r="762" spans="1:5" ht="17.399999999999999">
      <c r="A762" s="552">
        <v>403</v>
      </c>
      <c r="B762" s="111" t="s">
        <v>66</v>
      </c>
      <c r="C762" s="279"/>
      <c r="D762" s="115"/>
      <c r="E762" s="279"/>
    </row>
    <row r="763" spans="1:5" ht="16.2">
      <c r="A763" s="550"/>
      <c r="B763" s="112" t="s">
        <v>377</v>
      </c>
      <c r="C763" s="279"/>
      <c r="D763" s="115"/>
      <c r="E763" s="279"/>
    </row>
    <row r="764" spans="1:5" ht="18">
      <c r="A764" s="472" t="s">
        <v>161</v>
      </c>
      <c r="B764" s="33" t="s">
        <v>669</v>
      </c>
      <c r="C764" s="462">
        <v>100000</v>
      </c>
      <c r="D764" s="535">
        <f>'[6]shedul 4'!$I$67</f>
        <v>119150</v>
      </c>
      <c r="E764" s="462">
        <v>100000</v>
      </c>
    </row>
    <row r="765" spans="1:5" ht="15">
      <c r="A765" s="472"/>
      <c r="B765" s="42" t="s">
        <v>386</v>
      </c>
      <c r="C765" s="435"/>
      <c r="D765" s="539"/>
      <c r="E765" s="435"/>
    </row>
    <row r="766" spans="1:5" ht="17.399999999999999">
      <c r="A766" s="472" t="s">
        <v>162</v>
      </c>
      <c r="B766" s="28" t="s">
        <v>670</v>
      </c>
      <c r="C766" s="462">
        <v>100000</v>
      </c>
      <c r="D766" s="535">
        <f>'[6]shedul 4'!$J$67</f>
        <v>0</v>
      </c>
      <c r="E766" s="462">
        <v>100000</v>
      </c>
    </row>
    <row r="767" spans="1:5" ht="16.8" thickBot="1">
      <c r="A767" s="553"/>
      <c r="B767" s="61" t="s">
        <v>387</v>
      </c>
      <c r="C767" s="463"/>
      <c r="D767" s="554"/>
      <c r="E767" s="463"/>
    </row>
    <row r="768" spans="1:5" ht="19.2" thickBot="1">
      <c r="A768" s="167"/>
      <c r="B768" s="99" t="s">
        <v>528</v>
      </c>
      <c r="C768" s="97">
        <f>C764+C766</f>
        <v>200000</v>
      </c>
      <c r="D768" s="101">
        <f>D764+D766</f>
        <v>119150</v>
      </c>
      <c r="E768" s="97">
        <f>E764+E766</f>
        <v>200000</v>
      </c>
    </row>
    <row r="769" spans="1:5" ht="18" thickBot="1">
      <c r="A769" s="19"/>
      <c r="B769" s="20"/>
      <c r="C769" s="21"/>
      <c r="D769" s="21"/>
      <c r="E769" s="21"/>
    </row>
    <row r="770" spans="1:5" ht="46.8">
      <c r="A770" s="428" t="s">
        <v>599</v>
      </c>
      <c r="B770" s="429"/>
      <c r="C770" s="11" t="s">
        <v>523</v>
      </c>
      <c r="D770" s="11" t="str">
        <f>D971</f>
        <v>2020 වර්ෂයේ සත්‍ය වියදම</v>
      </c>
      <c r="E770" s="11" t="str">
        <f>E971</f>
        <v>2021 වර්ෂයේ ඇස්තමේන්තුව</v>
      </c>
    </row>
    <row r="771" spans="1:5" ht="16.8" thickBot="1">
      <c r="A771" s="474" t="s">
        <v>321</v>
      </c>
      <c r="B771" s="431"/>
      <c r="C771" s="60" t="s">
        <v>538</v>
      </c>
      <c r="D771" s="60" t="str">
        <f>D972</f>
        <v>2020 nryT</v>
      </c>
      <c r="E771" s="60" t="str">
        <f>E972</f>
        <v>2021 kjpg;gPL</v>
      </c>
    </row>
    <row r="772" spans="1:5" ht="34.799999999999997">
      <c r="A772" s="536">
        <v>404</v>
      </c>
      <c r="B772" s="105" t="s">
        <v>619</v>
      </c>
      <c r="C772" s="275"/>
      <c r="D772" s="277"/>
      <c r="E772" s="275"/>
    </row>
    <row r="773" spans="1:5" ht="15" thickBot="1">
      <c r="A773" s="537"/>
      <c r="B773" s="160" t="s">
        <v>380</v>
      </c>
      <c r="C773" s="276"/>
      <c r="D773" s="278"/>
      <c r="E773" s="276"/>
    </row>
    <row r="774" spans="1:5" ht="17.399999999999999">
      <c r="A774" s="433" t="s">
        <v>163</v>
      </c>
      <c r="B774" s="92" t="s">
        <v>671</v>
      </c>
      <c r="C774" s="473">
        <v>0</v>
      </c>
      <c r="D774" s="530">
        <f>'[6]shedul 4'!$K$673</f>
        <v>0</v>
      </c>
      <c r="E774" s="473">
        <v>0</v>
      </c>
    </row>
    <row r="775" spans="1:5" ht="16.2">
      <c r="A775" s="472"/>
      <c r="B775" s="15" t="s">
        <v>381</v>
      </c>
      <c r="C775" s="435"/>
      <c r="D775" s="539"/>
      <c r="E775" s="435"/>
    </row>
    <row r="776" spans="1:5" ht="32.4">
      <c r="A776" s="472" t="s">
        <v>164</v>
      </c>
      <c r="B776" s="152" t="s">
        <v>622</v>
      </c>
      <c r="C776" s="462">
        <v>50000</v>
      </c>
      <c r="D776" s="608">
        <f>'[6]shedul 4'!$L$67</f>
        <v>128331</v>
      </c>
      <c r="E776" s="462">
        <v>50000</v>
      </c>
    </row>
    <row r="777" spans="1:5" ht="33" thickBot="1">
      <c r="A777" s="460"/>
      <c r="B777" s="82" t="s">
        <v>382</v>
      </c>
      <c r="C777" s="473"/>
      <c r="D777" s="609"/>
      <c r="E777" s="473"/>
    </row>
    <row r="778" spans="1:5" ht="19.2" thickBot="1">
      <c r="A778" s="98"/>
      <c r="B778" s="96" t="s">
        <v>528</v>
      </c>
      <c r="C778" s="97">
        <f>C774+C776</f>
        <v>50000</v>
      </c>
      <c r="D778" s="101">
        <f>D774+D776</f>
        <v>128331</v>
      </c>
      <c r="E778" s="97">
        <f>E774+E776</f>
        <v>50000</v>
      </c>
    </row>
    <row r="779" spans="1:5" ht="34.799999999999997">
      <c r="A779" s="536">
        <v>405</v>
      </c>
      <c r="B779" s="105" t="s">
        <v>623</v>
      </c>
      <c r="C779" s="275"/>
      <c r="D779" s="277"/>
      <c r="E779" s="275"/>
    </row>
    <row r="780" spans="1:5" ht="15" thickBot="1">
      <c r="A780" s="537"/>
      <c r="B780" s="160" t="s">
        <v>380</v>
      </c>
      <c r="C780" s="276"/>
      <c r="D780" s="278"/>
      <c r="E780" s="276"/>
    </row>
    <row r="781" spans="1:5" ht="18.600000000000001">
      <c r="A781" s="433" t="s">
        <v>165</v>
      </c>
      <c r="B781" s="141" t="s">
        <v>624</v>
      </c>
      <c r="C781" s="473">
        <v>20000</v>
      </c>
      <c r="D781" s="530">
        <f>'[6]shedul 4'!$M$67</f>
        <v>0</v>
      </c>
      <c r="E781" s="473">
        <v>20000</v>
      </c>
    </row>
    <row r="782" spans="1:5" ht="16.2">
      <c r="A782" s="472"/>
      <c r="B782" s="91" t="s">
        <v>336</v>
      </c>
      <c r="C782" s="435"/>
      <c r="D782" s="539"/>
      <c r="E782" s="435"/>
    </row>
    <row r="783" spans="1:5" ht="17.399999999999999">
      <c r="A783" s="472" t="s">
        <v>166</v>
      </c>
      <c r="B783" s="34" t="s">
        <v>627</v>
      </c>
      <c r="C783" s="462">
        <v>0</v>
      </c>
      <c r="D783" s="535"/>
      <c r="E783" s="462">
        <v>0</v>
      </c>
    </row>
    <row r="784" spans="1:5" ht="16.8" thickBot="1">
      <c r="A784" s="460"/>
      <c r="B784" s="51" t="s">
        <v>338</v>
      </c>
      <c r="C784" s="473"/>
      <c r="D784" s="530"/>
      <c r="E784" s="473"/>
    </row>
    <row r="785" spans="1:5" ht="19.2" thickBot="1">
      <c r="A785" s="98"/>
      <c r="B785" s="96" t="s">
        <v>528</v>
      </c>
      <c r="C785" s="97">
        <f>C781+C783</f>
        <v>20000</v>
      </c>
      <c r="D785" s="101">
        <f>D781+D783</f>
        <v>0</v>
      </c>
      <c r="E785" s="97">
        <f>E781+E783</f>
        <v>20000</v>
      </c>
    </row>
    <row r="786" spans="1:5" ht="15.6">
      <c r="A786" s="550">
        <v>408</v>
      </c>
      <c r="B786" s="161" t="s">
        <v>475</v>
      </c>
      <c r="C786" s="279"/>
      <c r="D786" s="115"/>
      <c r="E786" s="279"/>
    </row>
    <row r="787" spans="1:5" ht="16.2">
      <c r="A787" s="550"/>
      <c r="B787" s="112" t="s">
        <v>388</v>
      </c>
      <c r="C787" s="279"/>
      <c r="D787" s="115"/>
      <c r="E787" s="279"/>
    </row>
    <row r="788" spans="1:5" ht="17.399999999999999">
      <c r="A788" s="472" t="s">
        <v>167</v>
      </c>
      <c r="B788" s="80" t="s">
        <v>658</v>
      </c>
      <c r="C788" s="462">
        <v>0</v>
      </c>
      <c r="D788" s="535"/>
      <c r="E788" s="462">
        <v>0</v>
      </c>
    </row>
    <row r="789" spans="1:5" ht="16.8" thickBot="1">
      <c r="A789" s="460"/>
      <c r="B789" s="52" t="s">
        <v>389</v>
      </c>
      <c r="C789" s="473"/>
      <c r="D789" s="530"/>
      <c r="E789" s="473"/>
    </row>
    <row r="790" spans="1:5" ht="19.2" thickBot="1">
      <c r="A790" s="98"/>
      <c r="B790" s="96" t="s">
        <v>528</v>
      </c>
      <c r="C790" s="97">
        <f>C788</f>
        <v>0</v>
      </c>
      <c r="D790" s="101">
        <f>D788</f>
        <v>0</v>
      </c>
      <c r="E790" s="97">
        <f>E788</f>
        <v>0</v>
      </c>
    </row>
    <row r="791" spans="1:5" s="40" customFormat="1">
      <c r="A791" s="19"/>
      <c r="B791" s="19"/>
      <c r="C791" s="27"/>
      <c r="D791" s="27"/>
      <c r="E791" s="27"/>
    </row>
    <row r="792" spans="1:5" ht="19.2">
      <c r="A792" s="519"/>
      <c r="B792" s="175" t="s">
        <v>582</v>
      </c>
      <c r="C792" s="533">
        <f>C790+C785+C778+C768+C761+C756</f>
        <v>829600</v>
      </c>
      <c r="D792" s="533">
        <f>D790+D785+D778+D768+D761+D756</f>
        <v>247481</v>
      </c>
      <c r="E792" s="533">
        <f>E790+E785+E778+E768+E761+E756</f>
        <v>829600</v>
      </c>
    </row>
    <row r="793" spans="1:5" ht="18.600000000000001" thickBot="1">
      <c r="A793" s="548"/>
      <c r="B793" s="169" t="s">
        <v>390</v>
      </c>
      <c r="C793" s="534"/>
      <c r="D793" s="534"/>
      <c r="E793" s="534"/>
    </row>
    <row r="794" spans="1:5" ht="13.8" thickTop="1"/>
    <row r="812" spans="1:5" ht="25.5" customHeight="1" thickBot="1"/>
    <row r="813" spans="1:5" ht="25.5" customHeight="1">
      <c r="A813" s="495" t="s">
        <v>520</v>
      </c>
      <c r="B813" s="496"/>
      <c r="C813" s="496"/>
      <c r="D813" s="496"/>
      <c r="E813" s="497"/>
    </row>
    <row r="814" spans="1:5" ht="27.75" customHeight="1">
      <c r="A814" s="498" t="s">
        <v>280</v>
      </c>
      <c r="B814" s="499"/>
      <c r="C814" s="499"/>
      <c r="D814" s="499"/>
      <c r="E814" s="500"/>
    </row>
    <row r="815" spans="1:5" ht="20.399999999999999">
      <c r="A815" s="442" t="s">
        <v>783</v>
      </c>
      <c r="B815" s="443"/>
      <c r="C815" s="443"/>
      <c r="D815" s="443"/>
      <c r="E815" s="444"/>
    </row>
    <row r="816" spans="1:5" ht="22.2">
      <c r="A816" s="545">
        <v>5</v>
      </c>
      <c r="B816" s="546"/>
      <c r="C816" s="546"/>
      <c r="D816" s="546"/>
      <c r="E816" s="547"/>
    </row>
    <row r="817" spans="1:5" ht="20.399999999999999">
      <c r="A817" s="451" t="s">
        <v>672</v>
      </c>
      <c r="B817" s="452"/>
      <c r="C817" s="452"/>
      <c r="D817" s="452"/>
      <c r="E817" s="453"/>
    </row>
    <row r="818" spans="1:5" ht="16.8" thickBot="1">
      <c r="A818" s="425" t="s">
        <v>391</v>
      </c>
      <c r="B818" s="426"/>
      <c r="C818" s="426"/>
      <c r="D818" s="426"/>
      <c r="E818" s="427"/>
    </row>
    <row r="819" spans="1:5" ht="46.8">
      <c r="A819" s="428" t="s">
        <v>599</v>
      </c>
      <c r="B819" s="429"/>
      <c r="C819" s="11" t="s">
        <v>523</v>
      </c>
      <c r="D819" s="11" t="str">
        <f>D971</f>
        <v>2020 වර්ෂයේ සත්‍ය වියදම</v>
      </c>
      <c r="E819" s="11" t="str">
        <f>E971</f>
        <v>2021 වර්ෂයේ ඇස්තමේන්තුව</v>
      </c>
    </row>
    <row r="820" spans="1:5" ht="16.8" thickBot="1">
      <c r="A820" s="474" t="s">
        <v>321</v>
      </c>
      <c r="B820" s="431"/>
      <c r="C820" s="60" t="s">
        <v>774</v>
      </c>
      <c r="D820" s="60" t="str">
        <f>D972</f>
        <v>2020 nryT</v>
      </c>
      <c r="E820" s="60" t="str">
        <f>E972</f>
        <v>2021 kjpg;gPL</v>
      </c>
    </row>
    <row r="821" spans="1:5" ht="17.399999999999999">
      <c r="A821" s="536">
        <v>503</v>
      </c>
      <c r="B821" s="105" t="s">
        <v>618</v>
      </c>
      <c r="C821" s="275"/>
      <c r="D821" s="277"/>
      <c r="E821" s="275"/>
    </row>
    <row r="822" spans="1:5" ht="16.8" thickBot="1">
      <c r="A822" s="537"/>
      <c r="B822" s="162" t="s">
        <v>325</v>
      </c>
      <c r="C822" s="202"/>
      <c r="D822" s="201"/>
      <c r="E822" s="202"/>
    </row>
    <row r="823" spans="1:5" ht="17.399999999999999">
      <c r="A823" s="433" t="s">
        <v>168</v>
      </c>
      <c r="B823" s="39" t="s">
        <v>673</v>
      </c>
      <c r="C823" s="473">
        <v>300000</v>
      </c>
      <c r="D823" s="530">
        <f>'[6]shedul 5'!$C$81</f>
        <v>0</v>
      </c>
      <c r="E823" s="473">
        <v>300000</v>
      </c>
    </row>
    <row r="824" spans="1:5" ht="15.6" thickBot="1">
      <c r="A824" s="460"/>
      <c r="B824" s="46" t="s">
        <v>398</v>
      </c>
      <c r="C824" s="473"/>
      <c r="D824" s="530"/>
      <c r="E824" s="473"/>
    </row>
    <row r="825" spans="1:5" ht="19.2" thickBot="1">
      <c r="A825" s="98"/>
      <c r="B825" s="96" t="s">
        <v>528</v>
      </c>
      <c r="C825" s="97">
        <f>C823</f>
        <v>300000</v>
      </c>
      <c r="D825" s="101">
        <f>D823</f>
        <v>0</v>
      </c>
      <c r="E825" s="97">
        <f>E823</f>
        <v>300000</v>
      </c>
    </row>
    <row r="826" spans="1:5" ht="34.799999999999997">
      <c r="A826" s="536">
        <v>504</v>
      </c>
      <c r="B826" s="105" t="s">
        <v>619</v>
      </c>
      <c r="C826" s="275"/>
      <c r="D826" s="277"/>
      <c r="E826" s="275"/>
    </row>
    <row r="827" spans="1:5" ht="16.8" thickBot="1">
      <c r="A827" s="537"/>
      <c r="B827" s="106" t="s">
        <v>380</v>
      </c>
      <c r="C827" s="276"/>
      <c r="D827" s="278"/>
      <c r="E827" s="276"/>
    </row>
    <row r="828" spans="1:5" ht="57.75" customHeight="1">
      <c r="A828" s="433" t="s">
        <v>169</v>
      </c>
      <c r="B828" s="142" t="s">
        <v>622</v>
      </c>
      <c r="C828" s="473">
        <v>100000</v>
      </c>
      <c r="D828" s="530">
        <f>'[6]shedul 5'!$D$81</f>
        <v>0</v>
      </c>
      <c r="E828" s="473">
        <v>100000</v>
      </c>
    </row>
    <row r="829" spans="1:5" ht="33" thickBot="1">
      <c r="A829" s="460"/>
      <c r="B829" s="82" t="s">
        <v>382</v>
      </c>
      <c r="C829" s="473"/>
      <c r="D829" s="530"/>
      <c r="E829" s="473"/>
    </row>
    <row r="830" spans="1:5" ht="19.2" thickBot="1">
      <c r="A830" s="98"/>
      <c r="B830" s="96" t="s">
        <v>528</v>
      </c>
      <c r="C830" s="97">
        <f>C828</f>
        <v>100000</v>
      </c>
      <c r="D830" s="101">
        <f>D828</f>
        <v>0</v>
      </c>
      <c r="E830" s="97">
        <f>E828</f>
        <v>100000</v>
      </c>
    </row>
    <row r="831" spans="1:5" ht="34.799999999999997">
      <c r="A831" s="536">
        <v>505</v>
      </c>
      <c r="B831" s="105" t="s">
        <v>623</v>
      </c>
      <c r="C831" s="275"/>
      <c r="D831" s="277"/>
      <c r="E831" s="275"/>
    </row>
    <row r="832" spans="1:5" ht="15" thickBot="1">
      <c r="A832" s="537"/>
      <c r="B832" s="160" t="s">
        <v>392</v>
      </c>
      <c r="C832" s="276"/>
      <c r="D832" s="278"/>
      <c r="E832" s="276"/>
    </row>
    <row r="833" spans="1:5" ht="17.399999999999999">
      <c r="A833" s="433" t="s">
        <v>170</v>
      </c>
      <c r="B833" s="88" t="s">
        <v>674</v>
      </c>
      <c r="C833" s="473">
        <v>20000</v>
      </c>
      <c r="D833" s="530">
        <f>'[6]shedul 5'!$E$81</f>
        <v>5973.9600000000009</v>
      </c>
      <c r="E833" s="473">
        <v>20000</v>
      </c>
    </row>
    <row r="834" spans="1:5" ht="16.2">
      <c r="A834" s="472"/>
      <c r="B834" s="51" t="s">
        <v>393</v>
      </c>
      <c r="C834" s="435"/>
      <c r="D834" s="539"/>
      <c r="E834" s="435"/>
    </row>
    <row r="835" spans="1:5" ht="17.399999999999999">
      <c r="A835" s="472" t="s">
        <v>171</v>
      </c>
      <c r="B835" s="16" t="s">
        <v>628</v>
      </c>
      <c r="C835" s="462">
        <v>100000</v>
      </c>
      <c r="D835" s="535">
        <f>'[6]shedul 5'!$F$81</f>
        <v>10198.459999999999</v>
      </c>
      <c r="E835" s="602">
        <v>100000</v>
      </c>
    </row>
    <row r="836" spans="1:5" ht="16.2">
      <c r="A836" s="472"/>
      <c r="B836" s="53" t="s">
        <v>394</v>
      </c>
      <c r="C836" s="435"/>
      <c r="D836" s="539"/>
      <c r="E836" s="604"/>
    </row>
    <row r="837" spans="1:5" ht="17.399999999999999">
      <c r="A837" s="472" t="s">
        <v>172</v>
      </c>
      <c r="B837" s="90" t="s">
        <v>750</v>
      </c>
      <c r="C837" s="462">
        <v>500000</v>
      </c>
      <c r="D837" s="535">
        <f>'[6]shedul 5'!$G$81</f>
        <v>0</v>
      </c>
      <c r="E837" s="462">
        <v>500000</v>
      </c>
    </row>
    <row r="838" spans="1:5" ht="16.2">
      <c r="A838" s="472"/>
      <c r="B838" s="52" t="s">
        <v>395</v>
      </c>
      <c r="C838" s="435"/>
      <c r="D838" s="539"/>
      <c r="E838" s="435"/>
    </row>
    <row r="839" spans="1:5" ht="17.399999999999999">
      <c r="A839" s="472" t="s">
        <v>173</v>
      </c>
      <c r="B839" s="16" t="s">
        <v>675</v>
      </c>
      <c r="C839" s="462">
        <v>100000</v>
      </c>
      <c r="D839" s="535">
        <f>'[6]shedul 5'!$H$81</f>
        <v>0</v>
      </c>
      <c r="E839" s="462">
        <v>100000</v>
      </c>
    </row>
    <row r="840" spans="1:5" ht="32.4">
      <c r="A840" s="472"/>
      <c r="B840" s="53" t="s">
        <v>396</v>
      </c>
      <c r="C840" s="435"/>
      <c r="D840" s="539"/>
      <c r="E840" s="435"/>
    </row>
    <row r="841" spans="1:5" ht="17.399999999999999">
      <c r="A841" s="472" t="s">
        <v>174</v>
      </c>
      <c r="B841" s="16" t="s">
        <v>451</v>
      </c>
      <c r="C841" s="462">
        <v>50000</v>
      </c>
      <c r="D841" s="535">
        <f>'[6]shedul 5'!$I$81</f>
        <v>5000</v>
      </c>
      <c r="E841" s="462">
        <v>50000</v>
      </c>
    </row>
    <row r="842" spans="1:5" ht="16.8" thickBot="1">
      <c r="A842" s="460"/>
      <c r="B842" s="59" t="s">
        <v>346</v>
      </c>
      <c r="C842" s="473"/>
      <c r="D842" s="530"/>
      <c r="E842" s="473"/>
    </row>
    <row r="843" spans="1:5" ht="19.2" thickBot="1">
      <c r="A843" s="98"/>
      <c r="B843" s="96" t="s">
        <v>528</v>
      </c>
      <c r="C843" s="97">
        <f>SUM(C833:C842)</f>
        <v>770000</v>
      </c>
      <c r="D843" s="101">
        <f>SUM(D833:D842)</f>
        <v>21172.42</v>
      </c>
      <c r="E843" s="97">
        <f>SUM(E833:E842)</f>
        <v>770000</v>
      </c>
    </row>
    <row r="844" spans="1:5" ht="42.75" customHeight="1" thickBot="1">
      <c r="A844" s="19"/>
      <c r="B844" s="20"/>
      <c r="C844" s="21"/>
      <c r="D844" s="21"/>
      <c r="E844" s="21"/>
    </row>
    <row r="845" spans="1:5" ht="46.8">
      <c r="A845" s="428" t="s">
        <v>599</v>
      </c>
      <c r="B845" s="429"/>
      <c r="C845" s="11" t="s">
        <v>523</v>
      </c>
      <c r="D845" s="11" t="str">
        <f>D971</f>
        <v>2020 වර්ෂයේ සත්‍ය වියදම</v>
      </c>
      <c r="E845" s="11" t="str">
        <f>E971</f>
        <v>2021 වර්ෂයේ ඇස්තමේන්තුව</v>
      </c>
    </row>
    <row r="846" spans="1:5" ht="16.8" thickBot="1">
      <c r="A846" s="474" t="s">
        <v>321</v>
      </c>
      <c r="B846" s="431"/>
      <c r="C846" s="60"/>
      <c r="D846" s="60" t="str">
        <f>D972</f>
        <v>2020 nryT</v>
      </c>
      <c r="E846" s="60" t="str">
        <f>E972</f>
        <v>2021 kjpg;gPL</v>
      </c>
    </row>
    <row r="847" spans="1:5" ht="17.399999999999999">
      <c r="A847" s="536">
        <v>506</v>
      </c>
      <c r="B847" s="105" t="s">
        <v>635</v>
      </c>
      <c r="C847" s="275"/>
      <c r="D847" s="277"/>
      <c r="E847" s="275"/>
    </row>
    <row r="848" spans="1:5" ht="16.8" thickBot="1">
      <c r="A848" s="537"/>
      <c r="B848" s="106" t="s">
        <v>271</v>
      </c>
      <c r="C848" s="276"/>
      <c r="D848" s="278"/>
      <c r="E848" s="276"/>
    </row>
    <row r="849" spans="1:5" ht="18">
      <c r="A849" s="433" t="s">
        <v>175</v>
      </c>
      <c r="B849" s="153" t="s">
        <v>676</v>
      </c>
      <c r="C849" s="473">
        <v>0</v>
      </c>
      <c r="D849" s="530"/>
      <c r="E849" s="473">
        <v>0</v>
      </c>
    </row>
    <row r="850" spans="1:5" ht="15.6" thickBot="1">
      <c r="A850" s="460"/>
      <c r="B850" s="41" t="s">
        <v>176</v>
      </c>
      <c r="C850" s="473"/>
      <c r="D850" s="530"/>
      <c r="E850" s="473"/>
    </row>
    <row r="851" spans="1:5" ht="19.2" thickBot="1">
      <c r="A851" s="98"/>
      <c r="B851" s="96" t="s">
        <v>528</v>
      </c>
      <c r="C851" s="101">
        <f>C849</f>
        <v>0</v>
      </c>
      <c r="D851" s="101">
        <f>D849</f>
        <v>0</v>
      </c>
      <c r="E851" s="101">
        <f>E849</f>
        <v>0</v>
      </c>
    </row>
    <row r="852" spans="1:5" ht="17.399999999999999">
      <c r="A852" s="19"/>
      <c r="B852" s="20"/>
      <c r="C852" s="21"/>
      <c r="D852" s="21"/>
      <c r="E852" s="21"/>
    </row>
    <row r="853" spans="1:5" ht="27" customHeight="1">
      <c r="A853" s="519"/>
      <c r="B853" s="174" t="s">
        <v>677</v>
      </c>
      <c r="C853" s="533">
        <f>C851+C843+C830+C825</f>
        <v>1170000</v>
      </c>
      <c r="D853" s="533">
        <f>D851+D843+D830+D825</f>
        <v>21172.42</v>
      </c>
      <c r="E853" s="533">
        <f>E851+E843+E830+E825</f>
        <v>1170000</v>
      </c>
    </row>
    <row r="854" spans="1:5" ht="18.600000000000001" thickBot="1">
      <c r="A854" s="548"/>
      <c r="B854" s="171" t="s">
        <v>397</v>
      </c>
      <c r="C854" s="534"/>
      <c r="D854" s="534"/>
      <c r="E854" s="534"/>
    </row>
    <row r="855" spans="1:5" ht="13.8" thickTop="1"/>
    <row r="897" spans="1:5" ht="25.5" customHeight="1" thickBot="1"/>
    <row r="898" spans="1:5" ht="29.25" customHeight="1">
      <c r="A898" s="495" t="s">
        <v>520</v>
      </c>
      <c r="B898" s="496"/>
      <c r="C898" s="496"/>
      <c r="D898" s="496"/>
      <c r="E898" s="497"/>
    </row>
    <row r="899" spans="1:5" ht="27.75" customHeight="1">
      <c r="A899" s="498" t="s">
        <v>280</v>
      </c>
      <c r="B899" s="499"/>
      <c r="C899" s="499"/>
      <c r="D899" s="499"/>
      <c r="E899" s="500"/>
    </row>
    <row r="900" spans="1:5" ht="20.399999999999999">
      <c r="A900" s="442" t="s">
        <v>783</v>
      </c>
      <c r="B900" s="443"/>
      <c r="C900" s="443"/>
      <c r="D900" s="443"/>
      <c r="E900" s="444"/>
    </row>
    <row r="901" spans="1:5" ht="22.2">
      <c r="A901" s="545">
        <v>6</v>
      </c>
      <c r="B901" s="546"/>
      <c r="C901" s="546"/>
      <c r="D901" s="546"/>
      <c r="E901" s="547"/>
    </row>
    <row r="902" spans="1:5" ht="20.399999999999999">
      <c r="A902" s="451" t="s">
        <v>678</v>
      </c>
      <c r="B902" s="452"/>
      <c r="C902" s="452"/>
      <c r="D902" s="452"/>
      <c r="E902" s="453"/>
    </row>
    <row r="903" spans="1:5" ht="16.8" thickBot="1">
      <c r="A903" s="425" t="s">
        <v>500</v>
      </c>
      <c r="B903" s="426"/>
      <c r="C903" s="426"/>
      <c r="D903" s="426"/>
      <c r="E903" s="427"/>
    </row>
    <row r="904" spans="1:5" ht="46.8">
      <c r="A904" s="428" t="s">
        <v>599</v>
      </c>
      <c r="B904" s="429"/>
      <c r="C904" s="11" t="s">
        <v>523</v>
      </c>
      <c r="D904" s="11" t="str">
        <f>D971</f>
        <v>2020 වර්ෂයේ සත්‍ය වියදම</v>
      </c>
      <c r="E904" s="11" t="str">
        <f>E971</f>
        <v>2021 වර්ෂයේ ඇස්තමේන්තුව</v>
      </c>
    </row>
    <row r="905" spans="1:5" ht="16.8" thickBot="1">
      <c r="A905" s="474" t="s">
        <v>321</v>
      </c>
      <c r="B905" s="431"/>
      <c r="C905" s="60" t="s">
        <v>538</v>
      </c>
      <c r="D905" s="60" t="str">
        <f>D972</f>
        <v>2020 nryT</v>
      </c>
      <c r="E905" s="60" t="str">
        <f>E972</f>
        <v>2021 kjpg;gPL</v>
      </c>
    </row>
    <row r="906" spans="1:5" ht="17.399999999999999">
      <c r="A906" s="536">
        <v>601</v>
      </c>
      <c r="B906" s="105" t="s">
        <v>620</v>
      </c>
      <c r="C906" s="275"/>
      <c r="D906" s="277"/>
      <c r="E906" s="275"/>
    </row>
    <row r="907" spans="1:5" ht="16.8" thickBot="1">
      <c r="A907" s="537"/>
      <c r="B907" s="163" t="s">
        <v>266</v>
      </c>
      <c r="C907" s="276"/>
      <c r="D907" s="278"/>
      <c r="E907" s="276"/>
    </row>
    <row r="908" spans="1:5" ht="17.399999999999999">
      <c r="A908" s="433" t="s">
        <v>177</v>
      </c>
      <c r="B908" s="92" t="s">
        <v>600</v>
      </c>
      <c r="C908" s="473">
        <v>1280160</v>
      </c>
      <c r="D908" s="530">
        <f>'[6]shedul 6'!$C$94</f>
        <v>0</v>
      </c>
      <c r="E908" s="603">
        <v>1280160</v>
      </c>
    </row>
    <row r="909" spans="1:5" ht="16.2">
      <c r="A909" s="472"/>
      <c r="B909" s="53" t="s">
        <v>266</v>
      </c>
      <c r="C909" s="435"/>
      <c r="D909" s="539"/>
      <c r="E909" s="604"/>
    </row>
    <row r="910" spans="1:5" ht="52.2">
      <c r="A910" s="472" t="s">
        <v>178</v>
      </c>
      <c r="B910" s="16" t="s">
        <v>679</v>
      </c>
      <c r="C910" s="462"/>
      <c r="D910" s="535"/>
      <c r="E910" s="462"/>
    </row>
    <row r="911" spans="1:5" ht="48.6">
      <c r="A911" s="472"/>
      <c r="B911" s="53" t="s">
        <v>371</v>
      </c>
      <c r="C911" s="435"/>
      <c r="D911" s="539"/>
      <c r="E911" s="435"/>
    </row>
    <row r="912" spans="1:5" ht="17.399999999999999">
      <c r="A912" s="472" t="s">
        <v>179</v>
      </c>
      <c r="B912" s="16" t="s">
        <v>680</v>
      </c>
      <c r="C912" s="462">
        <v>374400</v>
      </c>
      <c r="D912" s="535">
        <f>'[6]shedul 6'!$D$94</f>
        <v>0</v>
      </c>
      <c r="E912" s="602">
        <v>374400</v>
      </c>
    </row>
    <row r="913" spans="1:6" ht="16.2">
      <c r="A913" s="472"/>
      <c r="B913" s="53" t="s">
        <v>372</v>
      </c>
      <c r="C913" s="435"/>
      <c r="D913" s="539"/>
      <c r="E913" s="604"/>
    </row>
    <row r="914" spans="1:6" ht="18">
      <c r="A914" s="472" t="s">
        <v>180</v>
      </c>
      <c r="B914" s="33" t="s">
        <v>604</v>
      </c>
      <c r="C914" s="462">
        <v>120000</v>
      </c>
      <c r="D914" s="535">
        <f>'[6]shedul 6'!$E$94</f>
        <v>0</v>
      </c>
      <c r="E914" s="602">
        <v>120000</v>
      </c>
    </row>
    <row r="915" spans="1:6" ht="16.2">
      <c r="A915" s="472"/>
      <c r="B915" s="53" t="s">
        <v>52</v>
      </c>
      <c r="C915" s="435"/>
      <c r="D915" s="539"/>
      <c r="E915" s="604"/>
    </row>
    <row r="916" spans="1:6" ht="18">
      <c r="A916" s="472" t="s">
        <v>181</v>
      </c>
      <c r="B916" s="30" t="s">
        <v>681</v>
      </c>
      <c r="C916" s="462">
        <v>0</v>
      </c>
      <c r="D916" s="535"/>
      <c r="E916" s="462">
        <v>0</v>
      </c>
      <c r="F916" s="257">
        <f>E914+E912+E908</f>
        <v>1774560</v>
      </c>
    </row>
    <row r="917" spans="1:6" ht="16.2">
      <c r="A917" s="472"/>
      <c r="B917" s="52" t="s">
        <v>57</v>
      </c>
      <c r="C917" s="435"/>
      <c r="D917" s="539"/>
      <c r="E917" s="435"/>
    </row>
    <row r="918" spans="1:6" ht="17.399999999999999">
      <c r="A918" s="472" t="s">
        <v>182</v>
      </c>
      <c r="B918" s="16" t="s">
        <v>610</v>
      </c>
      <c r="C918" s="462">
        <v>50000</v>
      </c>
      <c r="D918" s="535">
        <f>'[6]shedul 6'!$F$94</f>
        <v>0</v>
      </c>
      <c r="E918" s="602">
        <v>50000</v>
      </c>
    </row>
    <row r="919" spans="1:6" ht="18" customHeight="1">
      <c r="A919" s="472"/>
      <c r="B919" s="53" t="s">
        <v>375</v>
      </c>
      <c r="C919" s="435"/>
      <c r="D919" s="539"/>
      <c r="E919" s="604"/>
    </row>
    <row r="920" spans="1:6" ht="17.399999999999999">
      <c r="A920" s="472" t="s">
        <v>183</v>
      </c>
      <c r="B920" s="16" t="s">
        <v>451</v>
      </c>
      <c r="C920" s="462">
        <v>50000</v>
      </c>
      <c r="D920" s="535">
        <f>'[6]shedul 6'!$G$94</f>
        <v>0</v>
      </c>
      <c r="E920" s="462">
        <v>50000</v>
      </c>
    </row>
    <row r="921" spans="1:6" ht="18.75" customHeight="1" thickBot="1">
      <c r="A921" s="460"/>
      <c r="B921" s="59" t="s">
        <v>346</v>
      </c>
      <c r="C921" s="473"/>
      <c r="D921" s="530"/>
      <c r="E921" s="473"/>
    </row>
    <row r="922" spans="1:6" ht="15.75" customHeight="1" thickBot="1">
      <c r="A922" s="98"/>
      <c r="B922" s="96" t="s">
        <v>528</v>
      </c>
      <c r="C922" s="97">
        <f>SUM(C908:C921)</f>
        <v>1874560</v>
      </c>
      <c r="D922" s="101">
        <f>SUM(D908:D921)</f>
        <v>0</v>
      </c>
      <c r="E922" s="97">
        <f>SUM(E908:E921)</f>
        <v>1874560</v>
      </c>
    </row>
    <row r="923" spans="1:6" ht="21" customHeight="1">
      <c r="A923" s="536">
        <v>602</v>
      </c>
      <c r="B923" s="105" t="s">
        <v>614</v>
      </c>
      <c r="C923" s="275"/>
      <c r="D923" s="277"/>
      <c r="E923" s="275"/>
    </row>
    <row r="924" spans="1:6" ht="16.8" thickBot="1">
      <c r="A924" s="537"/>
      <c r="B924" s="106" t="s">
        <v>328</v>
      </c>
      <c r="C924" s="276"/>
      <c r="D924" s="278"/>
      <c r="E924" s="276"/>
    </row>
    <row r="925" spans="1:6" ht="17.399999999999999">
      <c r="A925" s="433" t="s">
        <v>184</v>
      </c>
      <c r="B925" s="39" t="s">
        <v>614</v>
      </c>
      <c r="C925" s="473">
        <v>30000</v>
      </c>
      <c r="D925" s="530">
        <f>'[6]shedul 6'!$H$94</f>
        <v>0</v>
      </c>
      <c r="E925" s="603">
        <v>30000</v>
      </c>
    </row>
    <row r="926" spans="1:6" ht="16.8" thickBot="1">
      <c r="A926" s="460"/>
      <c r="B926" s="59" t="s">
        <v>328</v>
      </c>
      <c r="C926" s="473"/>
      <c r="D926" s="530"/>
      <c r="E926" s="603"/>
    </row>
    <row r="927" spans="1:6" ht="19.2" thickBot="1">
      <c r="A927" s="98"/>
      <c r="B927" s="96" t="s">
        <v>528</v>
      </c>
      <c r="C927" s="97">
        <f>C925</f>
        <v>30000</v>
      </c>
      <c r="D927" s="101">
        <f>D925</f>
        <v>0</v>
      </c>
      <c r="E927" s="97">
        <f>E925</f>
        <v>30000</v>
      </c>
    </row>
    <row r="928" spans="1:6" ht="17.399999999999999">
      <c r="A928" s="536">
        <v>603</v>
      </c>
      <c r="B928" s="105" t="s">
        <v>618</v>
      </c>
      <c r="C928" s="275"/>
      <c r="D928" s="277"/>
      <c r="E928" s="275"/>
    </row>
    <row r="929" spans="1:5" ht="16.8" thickBot="1">
      <c r="A929" s="537"/>
      <c r="B929" s="164" t="s">
        <v>325</v>
      </c>
      <c r="C929" s="202"/>
      <c r="D929" s="202"/>
      <c r="E929" s="202"/>
    </row>
    <row r="930" spans="1:5" ht="18.600000000000001">
      <c r="A930" s="605" t="s">
        <v>185</v>
      </c>
      <c r="B930" s="155" t="s">
        <v>682</v>
      </c>
      <c r="C930" s="434">
        <v>200000</v>
      </c>
      <c r="D930" s="473">
        <f>'[6]shedul 6'!$I$94</f>
        <v>16455.61</v>
      </c>
      <c r="E930" s="606">
        <v>200000</v>
      </c>
    </row>
    <row r="931" spans="1:5" ht="16.8" thickBot="1">
      <c r="A931" s="542"/>
      <c r="B931" s="154" t="s">
        <v>399</v>
      </c>
      <c r="C931" s="463"/>
      <c r="D931" s="463"/>
      <c r="E931" s="607"/>
    </row>
    <row r="932" spans="1:5" ht="16.2">
      <c r="A932" s="156"/>
      <c r="B932" s="157"/>
      <c r="C932" s="27"/>
      <c r="D932" s="27"/>
      <c r="E932" s="27"/>
    </row>
    <row r="933" spans="1:5" ht="16.8" thickBot="1">
      <c r="A933" s="19"/>
      <c r="B933" s="79"/>
      <c r="C933" s="27"/>
      <c r="D933" s="27"/>
      <c r="E933" s="27"/>
    </row>
    <row r="934" spans="1:5" ht="46.8">
      <c r="A934" s="428" t="s">
        <v>599</v>
      </c>
      <c r="B934" s="429"/>
      <c r="C934" s="11" t="s">
        <v>523</v>
      </c>
      <c r="D934" s="11" t="str">
        <f>D971</f>
        <v>2020 වර්ෂයේ සත්‍ය වියදම</v>
      </c>
      <c r="E934" s="11" t="str">
        <f>E971</f>
        <v>2021 වර්ෂයේ ඇස්තමේන්තුව</v>
      </c>
    </row>
    <row r="935" spans="1:5" ht="16.8" thickBot="1">
      <c r="A935" s="430" t="s">
        <v>321</v>
      </c>
      <c r="B935" s="431"/>
      <c r="C935" s="60" t="s">
        <v>538</v>
      </c>
      <c r="D935" s="60" t="str">
        <f>D972</f>
        <v>2020 nryT</v>
      </c>
      <c r="E935" s="60" t="str">
        <f>E972</f>
        <v>2021 kjpg;gPL</v>
      </c>
    </row>
    <row r="936" spans="1:5" ht="17.399999999999999">
      <c r="A936" s="476" t="s">
        <v>186</v>
      </c>
      <c r="B936" s="16" t="s">
        <v>683</v>
      </c>
      <c r="C936" s="462">
        <v>20000</v>
      </c>
      <c r="D936" s="535">
        <f>'[6]shedul 6'!$J$94</f>
        <v>8636</v>
      </c>
      <c r="E936" s="602">
        <v>20000</v>
      </c>
    </row>
    <row r="937" spans="1:5" ht="16.2">
      <c r="A937" s="472"/>
      <c r="B937" s="53" t="s">
        <v>187</v>
      </c>
      <c r="C937" s="435"/>
      <c r="D937" s="539"/>
      <c r="E937" s="604"/>
    </row>
    <row r="938" spans="1:5" ht="17.399999999999999">
      <c r="A938" s="472" t="s">
        <v>188</v>
      </c>
      <c r="B938" s="16" t="s">
        <v>684</v>
      </c>
      <c r="C938" s="462">
        <v>300000</v>
      </c>
      <c r="D938" s="535">
        <f>'[6]shedul 6'!$K$94</f>
        <v>73322</v>
      </c>
      <c r="E938" s="602">
        <v>300000</v>
      </c>
    </row>
    <row r="939" spans="1:5" ht="16.8" thickBot="1">
      <c r="A939" s="460"/>
      <c r="B939" s="147" t="s">
        <v>400</v>
      </c>
      <c r="C939" s="473"/>
      <c r="D939" s="530"/>
      <c r="E939" s="603"/>
    </row>
    <row r="940" spans="1:5" ht="19.2" thickBot="1">
      <c r="A940" s="98"/>
      <c r="B940" s="96" t="s">
        <v>528</v>
      </c>
      <c r="C940" s="101">
        <f>C938+C936+C930</f>
        <v>520000</v>
      </c>
      <c r="D940" s="101">
        <f>D938+D936+D930</f>
        <v>98413.61</v>
      </c>
      <c r="E940" s="101">
        <f>E938+E936+E930</f>
        <v>520000</v>
      </c>
    </row>
    <row r="941" spans="1:5" ht="34.799999999999997">
      <c r="A941" s="536">
        <v>604</v>
      </c>
      <c r="B941" s="105" t="s">
        <v>619</v>
      </c>
      <c r="C941" s="275"/>
      <c r="D941" s="277"/>
      <c r="E941" s="275"/>
    </row>
    <row r="942" spans="1:5" ht="16.8" thickBot="1">
      <c r="A942" s="537"/>
      <c r="B942" s="106" t="s">
        <v>380</v>
      </c>
      <c r="C942" s="276"/>
      <c r="D942" s="278"/>
      <c r="E942" s="276"/>
    </row>
    <row r="943" spans="1:5" ht="63" customHeight="1">
      <c r="A943" s="433" t="s">
        <v>189</v>
      </c>
      <c r="B943" s="142" t="s">
        <v>685</v>
      </c>
      <c r="C943" s="473">
        <v>50000</v>
      </c>
      <c r="D943" s="530">
        <f>'[6]shedul 6'!$L$94</f>
        <v>30861.84</v>
      </c>
      <c r="E943" s="473">
        <v>50000</v>
      </c>
    </row>
    <row r="944" spans="1:5" ht="33" thickBot="1">
      <c r="A944" s="460"/>
      <c r="B944" s="82" t="s">
        <v>382</v>
      </c>
      <c r="C944" s="473"/>
      <c r="D944" s="530"/>
      <c r="E944" s="473"/>
    </row>
    <row r="945" spans="1:5" ht="19.2" thickBot="1">
      <c r="A945" s="98"/>
      <c r="B945" s="96" t="s">
        <v>528</v>
      </c>
      <c r="C945" s="101">
        <f>C943</f>
        <v>50000</v>
      </c>
      <c r="D945" s="101">
        <f>D943</f>
        <v>30861.84</v>
      </c>
      <c r="E945" s="101">
        <f>E943</f>
        <v>50000</v>
      </c>
    </row>
    <row r="946" spans="1:5" ht="34.799999999999997">
      <c r="A946" s="536">
        <v>605</v>
      </c>
      <c r="B946" s="105" t="s">
        <v>623</v>
      </c>
      <c r="C946" s="275"/>
      <c r="D946" s="277"/>
      <c r="E946" s="275"/>
    </row>
    <row r="947" spans="1:5" ht="15" thickBot="1">
      <c r="A947" s="537"/>
      <c r="B947" s="160" t="s">
        <v>392</v>
      </c>
      <c r="C947" s="276"/>
      <c r="D947" s="278"/>
      <c r="E947" s="276"/>
    </row>
    <row r="948" spans="1:5" ht="18.600000000000001">
      <c r="A948" s="433" t="s">
        <v>190</v>
      </c>
      <c r="B948" s="141" t="s">
        <v>650</v>
      </c>
      <c r="C948" s="473">
        <v>50000</v>
      </c>
      <c r="D948" s="530">
        <f>'[6]shedul 6'!$M$94</f>
        <v>17125</v>
      </c>
      <c r="E948" s="473">
        <v>50000</v>
      </c>
    </row>
    <row r="949" spans="1:5" ht="16.2">
      <c r="A949" s="472"/>
      <c r="B949" s="51" t="s">
        <v>336</v>
      </c>
      <c r="C949" s="435"/>
      <c r="D949" s="539"/>
      <c r="E949" s="435"/>
    </row>
    <row r="950" spans="1:5" ht="17.399999999999999">
      <c r="A950" s="472" t="s">
        <v>191</v>
      </c>
      <c r="B950" s="90" t="s">
        <v>625</v>
      </c>
      <c r="C950" s="462">
        <v>30000</v>
      </c>
      <c r="D950" s="535">
        <f>'[6]shedul 6'!$N$94</f>
        <v>14104.52</v>
      </c>
      <c r="E950" s="602">
        <v>30000</v>
      </c>
    </row>
    <row r="951" spans="1:5" ht="16.2">
      <c r="A951" s="472"/>
      <c r="B951" s="91" t="s">
        <v>401</v>
      </c>
      <c r="C951" s="435"/>
      <c r="D951" s="539"/>
      <c r="E951" s="604"/>
    </row>
    <row r="952" spans="1:5" ht="17.399999999999999">
      <c r="A952" s="472" t="s">
        <v>192</v>
      </c>
      <c r="B952" s="34" t="s">
        <v>627</v>
      </c>
      <c r="C952" s="462">
        <v>30000</v>
      </c>
      <c r="D952" s="535">
        <f>'[6]shedul 6'!$O$94</f>
        <v>5182.95</v>
      </c>
      <c r="E952" s="602">
        <v>10000</v>
      </c>
    </row>
    <row r="953" spans="1:5" ht="16.2">
      <c r="A953" s="472"/>
      <c r="B953" s="51" t="s">
        <v>402</v>
      </c>
      <c r="C953" s="435"/>
      <c r="D953" s="539"/>
      <c r="E953" s="604"/>
    </row>
    <row r="954" spans="1:5" ht="17.399999999999999">
      <c r="A954" s="472" t="s">
        <v>193</v>
      </c>
      <c r="B954" s="16" t="s">
        <v>628</v>
      </c>
      <c r="C954" s="462">
        <v>5000</v>
      </c>
      <c r="D954" s="535">
        <f>'[6]shedul 6'!$P$94</f>
        <v>0</v>
      </c>
      <c r="E954" s="462">
        <v>5000</v>
      </c>
    </row>
    <row r="955" spans="1:5" ht="16.2">
      <c r="A955" s="472"/>
      <c r="B955" s="53" t="s">
        <v>339</v>
      </c>
      <c r="C955" s="435"/>
      <c r="D955" s="539"/>
      <c r="E955" s="435"/>
    </row>
    <row r="956" spans="1:5" ht="17.399999999999999">
      <c r="A956" s="472" t="s">
        <v>746</v>
      </c>
      <c r="B956" s="28" t="s">
        <v>629</v>
      </c>
      <c r="C956" s="462">
        <v>50000</v>
      </c>
      <c r="D956" s="535">
        <f>'[6]shedul 6'!$Q$94</f>
        <v>27885</v>
      </c>
      <c r="E956" s="602">
        <v>50000</v>
      </c>
    </row>
    <row r="957" spans="1:5" ht="16.2">
      <c r="A957" s="472"/>
      <c r="B957" s="52" t="s">
        <v>404</v>
      </c>
      <c r="C957" s="435"/>
      <c r="D957" s="539"/>
      <c r="E957" s="604"/>
    </row>
    <row r="958" spans="1:5" ht="17.399999999999999">
      <c r="A958" s="472" t="s">
        <v>194</v>
      </c>
      <c r="B958" s="90" t="s">
        <v>632</v>
      </c>
      <c r="C958" s="462">
        <v>150</v>
      </c>
      <c r="D958" s="535">
        <f>'[6]shedul 6'!$R$94</f>
        <v>0</v>
      </c>
      <c r="E958" s="462">
        <v>150</v>
      </c>
    </row>
    <row r="959" spans="1:5" ht="16.2">
      <c r="A959" s="472"/>
      <c r="B959" s="52" t="s">
        <v>433</v>
      </c>
      <c r="C959" s="435"/>
      <c r="D959" s="539"/>
      <c r="E959" s="435"/>
    </row>
    <row r="960" spans="1:5" ht="17.399999999999999">
      <c r="A960" s="472" t="s">
        <v>195</v>
      </c>
      <c r="B960" s="16" t="s">
        <v>686</v>
      </c>
      <c r="C960" s="462">
        <v>5000</v>
      </c>
      <c r="D960" s="535">
        <f>'[6]shedul 6'!$S$94</f>
        <v>0</v>
      </c>
      <c r="E960" s="462">
        <v>5000</v>
      </c>
    </row>
    <row r="961" spans="1:5" ht="16.2">
      <c r="A961" s="472"/>
      <c r="B961" s="53" t="s">
        <v>403</v>
      </c>
      <c r="C961" s="435"/>
      <c r="D961" s="539"/>
      <c r="E961" s="435"/>
    </row>
    <row r="962" spans="1:5" ht="17.399999999999999">
      <c r="A962" s="472" t="s">
        <v>196</v>
      </c>
      <c r="B962" s="16" t="s">
        <v>451</v>
      </c>
      <c r="C962" s="462">
        <v>10000</v>
      </c>
      <c r="D962" s="535">
        <f>'[6]shedul 6'!$T$94</f>
        <v>8820</v>
      </c>
      <c r="E962" s="602">
        <v>10000</v>
      </c>
    </row>
    <row r="963" spans="1:5" ht="16.8" thickBot="1">
      <c r="A963" s="460"/>
      <c r="B963" s="59"/>
      <c r="C963" s="473"/>
      <c r="D963" s="530"/>
      <c r="E963" s="603"/>
    </row>
    <row r="964" spans="1:5" ht="19.2" thickBot="1">
      <c r="A964" s="98"/>
      <c r="B964" s="96" t="s">
        <v>528</v>
      </c>
      <c r="C964" s="97">
        <f>SUM(C948:C963)</f>
        <v>180150</v>
      </c>
      <c r="D964" s="101">
        <f>SUM(D948:D963)</f>
        <v>73117.47</v>
      </c>
      <c r="E964" s="97">
        <f>SUM(E948:E963)</f>
        <v>160150</v>
      </c>
    </row>
    <row r="965" spans="1:5" ht="17.399999999999999">
      <c r="A965" s="19"/>
      <c r="B965" s="20"/>
      <c r="C965" s="21"/>
      <c r="D965" s="21"/>
      <c r="E965" s="21"/>
    </row>
    <row r="966" spans="1:5" ht="17.399999999999999">
      <c r="A966" s="19"/>
      <c r="B966" s="20"/>
      <c r="C966" s="21"/>
      <c r="D966" s="21"/>
      <c r="E966" s="21"/>
    </row>
    <row r="967" spans="1:5" ht="17.399999999999999">
      <c r="A967" s="19"/>
      <c r="B967" s="20"/>
      <c r="C967" s="21"/>
      <c r="D967" s="21"/>
      <c r="E967" s="21"/>
    </row>
    <row r="968" spans="1:5" ht="17.399999999999999">
      <c r="A968" s="19"/>
      <c r="B968" s="20"/>
      <c r="C968" s="21"/>
      <c r="D968" s="21"/>
      <c r="E968" s="21"/>
    </row>
    <row r="969" spans="1:5" ht="17.399999999999999">
      <c r="A969" s="19"/>
      <c r="B969" s="20"/>
      <c r="C969" s="21"/>
      <c r="D969" s="21"/>
      <c r="E969" s="21"/>
    </row>
    <row r="970" spans="1:5" ht="18" thickBot="1">
      <c r="A970" s="19"/>
      <c r="B970" s="20"/>
      <c r="C970" s="21"/>
      <c r="D970" s="21"/>
      <c r="E970" s="21"/>
    </row>
    <row r="971" spans="1:5" ht="46.8">
      <c r="A971" s="428" t="s">
        <v>599</v>
      </c>
      <c r="B971" s="429"/>
      <c r="C971" s="11" t="s">
        <v>523</v>
      </c>
      <c r="D971" s="11" t="s">
        <v>779</v>
      </c>
      <c r="E971" s="11" t="s">
        <v>780</v>
      </c>
    </row>
    <row r="972" spans="1:5" ht="16.8" thickBot="1">
      <c r="A972" s="474" t="s">
        <v>321</v>
      </c>
      <c r="B972" s="538"/>
      <c r="C972" s="145" t="s">
        <v>538</v>
      </c>
      <c r="D972" s="145" t="s">
        <v>774</v>
      </c>
      <c r="E972" s="145" t="s">
        <v>778</v>
      </c>
    </row>
    <row r="973" spans="1:5" ht="17.399999999999999">
      <c r="A973" s="536">
        <v>607</v>
      </c>
      <c r="B973" s="105" t="s">
        <v>687</v>
      </c>
      <c r="C973" s="275"/>
      <c r="D973" s="277"/>
      <c r="E973" s="275"/>
    </row>
    <row r="974" spans="1:5" ht="16.8" thickBot="1">
      <c r="A974" s="537"/>
      <c r="B974" s="106" t="s">
        <v>405</v>
      </c>
      <c r="C974" s="276"/>
      <c r="D974" s="278"/>
      <c r="E974" s="276"/>
    </row>
    <row r="975" spans="1:5" ht="17.399999999999999">
      <c r="A975" s="433" t="s">
        <v>197</v>
      </c>
      <c r="B975" s="88" t="s">
        <v>688</v>
      </c>
      <c r="C975" s="473">
        <v>0</v>
      </c>
      <c r="D975" s="530"/>
      <c r="E975" s="473">
        <v>0</v>
      </c>
    </row>
    <row r="976" spans="1:5" ht="16.2">
      <c r="A976" s="472"/>
      <c r="B976" s="91" t="s">
        <v>406</v>
      </c>
      <c r="C976" s="435"/>
      <c r="D976" s="539"/>
      <c r="E976" s="435"/>
    </row>
    <row r="977" spans="1:5" ht="17.399999999999999">
      <c r="A977" s="472" t="s">
        <v>198</v>
      </c>
      <c r="B977" s="34" t="s">
        <v>451</v>
      </c>
      <c r="C977" s="462">
        <v>50000</v>
      </c>
      <c r="D977" s="535">
        <f>'[6]shedul 6'!$U$94</f>
        <v>0</v>
      </c>
      <c r="E977" s="462">
        <v>50000</v>
      </c>
    </row>
    <row r="978" spans="1:5" ht="16.8" thickBot="1">
      <c r="A978" s="460"/>
      <c r="B978" s="51" t="s">
        <v>346</v>
      </c>
      <c r="C978" s="473"/>
      <c r="D978" s="530"/>
      <c r="E978" s="473"/>
    </row>
    <row r="979" spans="1:5" ht="19.2" thickBot="1">
      <c r="A979" s="98"/>
      <c r="B979" s="96" t="s">
        <v>528</v>
      </c>
      <c r="C979" s="97">
        <f>C975+C977</f>
        <v>50000</v>
      </c>
      <c r="D979" s="101">
        <f>D975+D977</f>
        <v>0</v>
      </c>
      <c r="E979" s="97">
        <f>E975+E977</f>
        <v>50000</v>
      </c>
    </row>
    <row r="980" spans="1:5" ht="15.6">
      <c r="A980" s="536">
        <v>608</v>
      </c>
      <c r="B980" s="158" t="s">
        <v>475</v>
      </c>
      <c r="C980" s="275"/>
      <c r="D980" s="277"/>
      <c r="E980" s="275"/>
    </row>
    <row r="981" spans="1:5" ht="16.8" thickBot="1">
      <c r="A981" s="537"/>
      <c r="B981" s="106" t="s">
        <v>407</v>
      </c>
      <c r="C981" s="276"/>
      <c r="D981" s="278"/>
      <c r="E981" s="276"/>
    </row>
    <row r="982" spans="1:5" ht="17.399999999999999">
      <c r="A982" s="433" t="s">
        <v>199</v>
      </c>
      <c r="B982" s="92" t="s">
        <v>658</v>
      </c>
      <c r="C982" s="473">
        <v>0</v>
      </c>
      <c r="D982" s="530"/>
      <c r="E982" s="473">
        <v>0</v>
      </c>
    </row>
    <row r="983" spans="1:5" ht="16.8" thickBot="1">
      <c r="A983" s="460"/>
      <c r="B983" s="52" t="s">
        <v>385</v>
      </c>
      <c r="C983" s="473"/>
      <c r="D983" s="530"/>
      <c r="E983" s="473"/>
    </row>
    <row r="984" spans="1:5" ht="19.2" thickBot="1">
      <c r="A984" s="98"/>
      <c r="B984" s="96" t="s">
        <v>528</v>
      </c>
      <c r="C984" s="97">
        <f>C982</f>
        <v>0</v>
      </c>
      <c r="D984" s="101">
        <f>D982</f>
        <v>0</v>
      </c>
      <c r="E984" s="97">
        <f>E982</f>
        <v>0</v>
      </c>
    </row>
    <row r="986" spans="1:5" ht="19.2">
      <c r="A986" s="531"/>
      <c r="B986" s="170" t="s">
        <v>689</v>
      </c>
      <c r="C986" s="533">
        <f>C984+C979+C964+C945+C940+C927+C922</f>
        <v>2704710</v>
      </c>
      <c r="D986" s="533">
        <f>D984+D979+D964+D945+D940+D927+D922</f>
        <v>202392.91999999998</v>
      </c>
      <c r="E986" s="533">
        <f>E984+E979+E964+E945+E940+E927+E922</f>
        <v>2684710</v>
      </c>
    </row>
    <row r="987" spans="1:5" ht="18.600000000000001" thickBot="1">
      <c r="A987" s="532"/>
      <c r="B987" s="171" t="s">
        <v>501</v>
      </c>
      <c r="C987" s="534"/>
      <c r="D987" s="534"/>
      <c r="E987" s="534"/>
    </row>
    <row r="988" spans="1:5" ht="18.600000000000001" thickTop="1">
      <c r="A988" s="75"/>
      <c r="B988" s="64"/>
      <c r="C988" s="21"/>
      <c r="D988" s="21"/>
      <c r="E988" s="21"/>
    </row>
    <row r="989" spans="1:5" ht="19.2">
      <c r="A989" s="522"/>
      <c r="B989" s="137" t="s">
        <v>733</v>
      </c>
      <c r="C989" s="524">
        <f>C986+C853+C792+C688+C607+C472</f>
        <v>70179662.590000004</v>
      </c>
      <c r="D989" s="524">
        <f>D986+D853+D792+D688+D607+D472</f>
        <v>24134123.919999998</v>
      </c>
      <c r="E989" s="524">
        <f>E986+E853+E792+E688+E607+E472</f>
        <v>77120443</v>
      </c>
    </row>
    <row r="990" spans="1:5" ht="18.600000000000001" thickBot="1">
      <c r="A990" s="523"/>
      <c r="B990" s="102" t="s">
        <v>319</v>
      </c>
      <c r="C990" s="525"/>
      <c r="D990" s="525"/>
      <c r="E990" s="525"/>
    </row>
    <row r="991" spans="1:5" ht="13.8" thickTop="1"/>
    <row r="992" spans="1:5" ht="19.2">
      <c r="A992" s="526"/>
      <c r="B992" s="172" t="s">
        <v>690</v>
      </c>
      <c r="C992" s="528">
        <f>C989+C329</f>
        <v>141406195.47</v>
      </c>
      <c r="D992" s="528">
        <f>D989+D329</f>
        <v>46469635.670000002</v>
      </c>
      <c r="E992" s="528">
        <f>E989+E329</f>
        <v>154989466.28999999</v>
      </c>
    </row>
    <row r="993" spans="1:5" ht="37.799999999999997" thickBot="1">
      <c r="A993" s="527"/>
      <c r="B993" s="173" t="s">
        <v>502</v>
      </c>
      <c r="C993" s="529"/>
      <c r="D993" s="529"/>
      <c r="E993" s="529"/>
    </row>
    <row r="994" spans="1:5" ht="13.8" thickTop="1"/>
    <row r="1019" spans="1:5" ht="13.8" thickBot="1"/>
    <row r="1020" spans="1:5" ht="25.5" customHeight="1">
      <c r="A1020" s="495" t="s">
        <v>520</v>
      </c>
      <c r="B1020" s="496"/>
      <c r="C1020" s="496"/>
      <c r="D1020" s="496"/>
      <c r="E1020" s="497"/>
    </row>
    <row r="1021" spans="1:5" ht="27.75" customHeight="1">
      <c r="A1021" s="498" t="s">
        <v>280</v>
      </c>
      <c r="B1021" s="499"/>
      <c r="C1021" s="499"/>
      <c r="D1021" s="499"/>
      <c r="E1021" s="500"/>
    </row>
    <row r="1022" spans="1:5" ht="20.399999999999999">
      <c r="A1022" s="442" t="s">
        <v>789</v>
      </c>
      <c r="B1022" s="443"/>
      <c r="C1022" s="443"/>
      <c r="D1022" s="443"/>
      <c r="E1022" s="444"/>
    </row>
    <row r="1023" spans="1:5" ht="18.600000000000001">
      <c r="A1023" s="445" t="s">
        <v>408</v>
      </c>
      <c r="B1023" s="446"/>
      <c r="C1023" s="446"/>
      <c r="D1023" s="446"/>
      <c r="E1023" s="447"/>
    </row>
    <row r="1024" spans="1:5" ht="21">
      <c r="A1024" s="515">
        <v>1</v>
      </c>
      <c r="B1024" s="516"/>
      <c r="C1024" s="516"/>
      <c r="D1024" s="516"/>
      <c r="E1024" s="517"/>
    </row>
    <row r="1025" spans="1:7" ht="20.399999999999999">
      <c r="A1025" s="451" t="s">
        <v>692</v>
      </c>
      <c r="B1025" s="452"/>
      <c r="C1025" s="452"/>
      <c r="D1025" s="452"/>
      <c r="E1025" s="453"/>
    </row>
    <row r="1026" spans="1:7" ht="16.8" thickBot="1">
      <c r="A1026" s="425" t="s">
        <v>409</v>
      </c>
      <c r="B1026" s="426"/>
      <c r="C1026" s="426"/>
      <c r="D1026" s="426"/>
      <c r="E1026" s="427"/>
    </row>
    <row r="1027" spans="1:7" ht="46.8">
      <c r="A1027" s="428" t="s">
        <v>599</v>
      </c>
      <c r="B1027" s="429"/>
      <c r="C1027" s="11" t="s">
        <v>523</v>
      </c>
      <c r="D1027" s="11" t="s">
        <v>779</v>
      </c>
      <c r="E1027" s="11" t="s">
        <v>780</v>
      </c>
    </row>
    <row r="1028" spans="1:7" ht="16.8" thickBot="1">
      <c r="A1028" s="474" t="s">
        <v>321</v>
      </c>
      <c r="B1028" s="431"/>
      <c r="C1028" s="60" t="s">
        <v>538</v>
      </c>
      <c r="D1028" s="60" t="s">
        <v>774</v>
      </c>
      <c r="E1028" s="60" t="s">
        <v>778</v>
      </c>
      <c r="G1028" s="10" t="s">
        <v>509</v>
      </c>
    </row>
    <row r="1029" spans="1:7" ht="27" customHeight="1">
      <c r="A1029" s="502">
        <v>101</v>
      </c>
      <c r="B1029" s="179" t="s">
        <v>620</v>
      </c>
      <c r="C1029" s="514">
        <f>C387</f>
        <v>20767212.59</v>
      </c>
      <c r="D1029" s="514">
        <f>D387</f>
        <v>7805963.8699999992</v>
      </c>
      <c r="E1029" s="514">
        <f>E387</f>
        <v>21884833</v>
      </c>
      <c r="F1029" s="10" t="s">
        <v>767</v>
      </c>
      <c r="G1029" s="257">
        <f>D1029+D1061+D1092+D1123+D1155+D1184</f>
        <v>17924734.699999999</v>
      </c>
    </row>
    <row r="1030" spans="1:7" ht="27" customHeight="1">
      <c r="A1030" s="505"/>
      <c r="B1030" s="53" t="s">
        <v>266</v>
      </c>
      <c r="C1030" s="513"/>
      <c r="D1030" s="513"/>
      <c r="E1030" s="513"/>
      <c r="F1030" s="10" t="s">
        <v>614</v>
      </c>
      <c r="G1030" s="257">
        <f>D1031+D1063+D1094+D1125+D1157+D1186</f>
        <v>200306</v>
      </c>
    </row>
    <row r="1031" spans="1:7" ht="27" customHeight="1">
      <c r="A1031" s="505">
        <v>102</v>
      </c>
      <c r="B1031" s="32" t="s">
        <v>614</v>
      </c>
      <c r="C1031" s="507">
        <f>C394</f>
        <v>300000</v>
      </c>
      <c r="D1031" s="507">
        <f>D394</f>
        <v>174397</v>
      </c>
      <c r="E1031" s="507">
        <f>E394</f>
        <v>300000</v>
      </c>
      <c r="F1031" s="10" t="s">
        <v>768</v>
      </c>
      <c r="G1031" s="257">
        <f>D1033+D1065+D1096+D1127+D1159+D1188</f>
        <v>1847327.6400000001</v>
      </c>
    </row>
    <row r="1032" spans="1:7" ht="27" customHeight="1">
      <c r="A1032" s="505"/>
      <c r="B1032" s="53" t="s">
        <v>328</v>
      </c>
      <c r="C1032" s="513"/>
      <c r="D1032" s="513"/>
      <c r="E1032" s="513"/>
      <c r="F1032" s="10" t="s">
        <v>769</v>
      </c>
      <c r="G1032" s="257">
        <f>D1035+D1067+D1098+D1129+D1161+D1190</f>
        <v>1724301.6700000002</v>
      </c>
    </row>
    <row r="1033" spans="1:7" ht="27" customHeight="1">
      <c r="A1033" s="505">
        <v>103</v>
      </c>
      <c r="B1033" s="16" t="s">
        <v>618</v>
      </c>
      <c r="C1033" s="507">
        <f>C403</f>
        <v>1950000</v>
      </c>
      <c r="D1033" s="507">
        <f>D403</f>
        <v>736683.03</v>
      </c>
      <c r="E1033" s="507">
        <f>E403</f>
        <v>1950000</v>
      </c>
      <c r="F1033" s="10" t="s">
        <v>624</v>
      </c>
      <c r="G1033" s="257">
        <f>D1037+D1069+D1100+D1131+D1163+D1192</f>
        <v>1608098.6099999999</v>
      </c>
    </row>
    <row r="1034" spans="1:7" ht="27" customHeight="1">
      <c r="A1034" s="505"/>
      <c r="B1034" s="53" t="s">
        <v>410</v>
      </c>
      <c r="C1034" s="513"/>
      <c r="D1034" s="513"/>
      <c r="E1034" s="513"/>
      <c r="F1034" s="10" t="s">
        <v>770</v>
      </c>
      <c r="G1034" s="257">
        <f>D1039+D1071+D1102+D1133+D1165+D1194</f>
        <v>0</v>
      </c>
    </row>
    <row r="1035" spans="1:7" ht="36.75" customHeight="1">
      <c r="A1035" s="505">
        <v>104</v>
      </c>
      <c r="B1035" s="28" t="s">
        <v>619</v>
      </c>
      <c r="C1035" s="507">
        <f>C412</f>
        <v>1750000</v>
      </c>
      <c r="D1035" s="507">
        <f>D412</f>
        <v>395613</v>
      </c>
      <c r="E1035" s="507">
        <f>E412</f>
        <v>1200000</v>
      </c>
      <c r="F1035" s="10" t="s">
        <v>771</v>
      </c>
      <c r="G1035" s="257">
        <f>D1041+D1073+D1104+D1135+D1167+D1196</f>
        <v>829355.3</v>
      </c>
    </row>
    <row r="1036" spans="1:7" ht="27" customHeight="1">
      <c r="A1036" s="505"/>
      <c r="B1036" s="52" t="s">
        <v>269</v>
      </c>
      <c r="C1036" s="513"/>
      <c r="D1036" s="513"/>
      <c r="E1036" s="513"/>
      <c r="F1036" s="10" t="s">
        <v>772</v>
      </c>
      <c r="G1036" s="257">
        <f>D1043+D1075+D1106+D1137+D1169+D1198</f>
        <v>0</v>
      </c>
    </row>
    <row r="1037" spans="1:7" ht="39" customHeight="1">
      <c r="A1037" s="505">
        <v>105</v>
      </c>
      <c r="B1037" s="16" t="s">
        <v>695</v>
      </c>
      <c r="C1037" s="507">
        <f>C444</f>
        <v>1770000</v>
      </c>
      <c r="D1037" s="507">
        <f>D444</f>
        <v>1130836.77</v>
      </c>
      <c r="E1037" s="507">
        <f>E444</f>
        <v>1817000</v>
      </c>
    </row>
    <row r="1038" spans="1:7" ht="27" customHeight="1">
      <c r="A1038" s="505"/>
      <c r="B1038" s="53" t="s">
        <v>411</v>
      </c>
      <c r="C1038" s="513"/>
      <c r="D1038" s="513"/>
      <c r="E1038" s="513"/>
    </row>
    <row r="1039" spans="1:7" ht="27" customHeight="1">
      <c r="A1039" s="505">
        <v>106</v>
      </c>
      <c r="B1039" s="32" t="s">
        <v>696</v>
      </c>
      <c r="C1039" s="507">
        <f>C449</f>
        <v>0</v>
      </c>
      <c r="D1039" s="507">
        <f>D449</f>
        <v>0</v>
      </c>
      <c r="E1039" s="507">
        <f>E449</f>
        <v>0</v>
      </c>
    </row>
    <row r="1040" spans="1:7" ht="27" customHeight="1">
      <c r="A1040" s="505"/>
      <c r="B1040" s="52" t="s">
        <v>271</v>
      </c>
      <c r="C1040" s="513"/>
      <c r="D1040" s="513"/>
      <c r="E1040" s="513"/>
    </row>
    <row r="1041" spans="1:5" ht="27" customHeight="1">
      <c r="A1041" s="505">
        <v>107</v>
      </c>
      <c r="B1041" s="16" t="s">
        <v>697</v>
      </c>
      <c r="C1041" s="507">
        <f>C465</f>
        <v>1580000</v>
      </c>
      <c r="D1041" s="507">
        <f>D465</f>
        <v>829355.3</v>
      </c>
      <c r="E1041" s="507">
        <f>E465</f>
        <v>3205000</v>
      </c>
    </row>
    <row r="1042" spans="1:5" ht="27" customHeight="1">
      <c r="A1042" s="505"/>
      <c r="B1042" s="53" t="s">
        <v>412</v>
      </c>
      <c r="C1042" s="513"/>
      <c r="D1042" s="513"/>
      <c r="E1042" s="513"/>
    </row>
    <row r="1043" spans="1:5" ht="27" customHeight="1">
      <c r="A1043" s="505">
        <v>108</v>
      </c>
      <c r="B1043" s="28" t="s">
        <v>475</v>
      </c>
      <c r="C1043" s="507">
        <f>C470</f>
        <v>0</v>
      </c>
      <c r="D1043" s="507">
        <f>D470</f>
        <v>0</v>
      </c>
      <c r="E1043" s="507">
        <f>E470</f>
        <v>0</v>
      </c>
    </row>
    <row r="1044" spans="1:5" ht="27" customHeight="1" thickBot="1">
      <c r="A1044" s="506"/>
      <c r="B1044" s="52" t="s">
        <v>272</v>
      </c>
      <c r="C1044" s="508"/>
      <c r="D1044" s="508"/>
      <c r="E1044" s="508"/>
    </row>
    <row r="1045" spans="1:5" ht="27" customHeight="1">
      <c r="A1045" s="509"/>
      <c r="B1045" s="180" t="s">
        <v>698</v>
      </c>
      <c r="C1045" s="511">
        <f>SUM(C1029:C1044)</f>
        <v>28117212.59</v>
      </c>
      <c r="D1045" s="511">
        <f>SUM(D1029:D1044)</f>
        <v>11072848.969999999</v>
      </c>
      <c r="E1045" s="511">
        <f>SUM(E1029:E1044)</f>
        <v>30356833</v>
      </c>
    </row>
    <row r="1046" spans="1:5" ht="27" customHeight="1" thickBot="1">
      <c r="A1046" s="510"/>
      <c r="B1046" s="181" t="s">
        <v>413</v>
      </c>
      <c r="C1046" s="512"/>
      <c r="D1046" s="512"/>
      <c r="E1046" s="512"/>
    </row>
    <row r="1051" spans="1:5" ht="13.8" thickBot="1"/>
    <row r="1052" spans="1:5" ht="25.5" customHeight="1">
      <c r="A1052" s="495" t="s">
        <v>520</v>
      </c>
      <c r="B1052" s="496"/>
      <c r="C1052" s="496"/>
      <c r="D1052" s="496"/>
      <c r="E1052" s="497"/>
    </row>
    <row r="1053" spans="1:5" ht="27.75" customHeight="1">
      <c r="A1053" s="498" t="s">
        <v>280</v>
      </c>
      <c r="B1053" s="499"/>
      <c r="C1053" s="499"/>
      <c r="D1053" s="499"/>
      <c r="E1053" s="500"/>
    </row>
    <row r="1054" spans="1:5" ht="20.399999999999999">
      <c r="A1054" s="442" t="s">
        <v>789</v>
      </c>
      <c r="B1054" s="443"/>
      <c r="C1054" s="443"/>
      <c r="D1054" s="443"/>
      <c r="E1054" s="444"/>
    </row>
    <row r="1055" spans="1:5" ht="18.600000000000001">
      <c r="A1055" s="445" t="s">
        <v>408</v>
      </c>
      <c r="B1055" s="446"/>
      <c r="C1055" s="446"/>
      <c r="D1055" s="446"/>
      <c r="E1055" s="447"/>
    </row>
    <row r="1056" spans="1:5" ht="21">
      <c r="A1056" s="515">
        <v>2</v>
      </c>
      <c r="B1056" s="516"/>
      <c r="C1056" s="516"/>
      <c r="D1056" s="516"/>
      <c r="E1056" s="517"/>
    </row>
    <row r="1057" spans="1:5" ht="20.399999999999999">
      <c r="A1057" s="451" t="s">
        <v>546</v>
      </c>
      <c r="B1057" s="452"/>
      <c r="C1057" s="452"/>
      <c r="D1057" s="452"/>
      <c r="E1057" s="453"/>
    </row>
    <row r="1058" spans="1:5" ht="16.8" thickBot="1">
      <c r="A1058" s="425"/>
      <c r="B1058" s="426"/>
      <c r="C1058" s="426"/>
      <c r="D1058" s="426"/>
      <c r="E1058" s="427"/>
    </row>
    <row r="1059" spans="1:5" ht="46.8">
      <c r="A1059" s="428" t="s">
        <v>599</v>
      </c>
      <c r="B1059" s="429"/>
      <c r="C1059" s="11" t="s">
        <v>523</v>
      </c>
      <c r="D1059" s="11" t="s">
        <v>779</v>
      </c>
      <c r="E1059" s="11" t="s">
        <v>780</v>
      </c>
    </row>
    <row r="1060" spans="1:5" ht="16.8" thickBot="1">
      <c r="A1060" s="430" t="s">
        <v>321</v>
      </c>
      <c r="B1060" s="431"/>
      <c r="C1060" s="60" t="s">
        <v>538</v>
      </c>
      <c r="D1060" s="60" t="s">
        <v>774</v>
      </c>
      <c r="E1060" s="60" t="s">
        <v>778</v>
      </c>
    </row>
    <row r="1061" spans="1:5" ht="27" customHeight="1">
      <c r="A1061" s="502">
        <v>201</v>
      </c>
      <c r="B1061" s="179" t="s">
        <v>620</v>
      </c>
      <c r="C1061" s="514">
        <f>C533</f>
        <v>21472640</v>
      </c>
      <c r="D1061" s="514">
        <f>D533</f>
        <v>7936352.8300000001</v>
      </c>
      <c r="E1061" s="514">
        <f>E533</f>
        <v>25543200</v>
      </c>
    </row>
    <row r="1062" spans="1:5" ht="27" customHeight="1">
      <c r="A1062" s="505"/>
      <c r="B1062" s="53" t="s">
        <v>266</v>
      </c>
      <c r="C1062" s="513"/>
      <c r="D1062" s="513"/>
      <c r="E1062" s="513"/>
    </row>
    <row r="1063" spans="1:5" ht="27" customHeight="1">
      <c r="A1063" s="505">
        <v>202</v>
      </c>
      <c r="B1063" s="32" t="s">
        <v>614</v>
      </c>
      <c r="C1063" s="507">
        <f>C542</f>
        <v>50000</v>
      </c>
      <c r="D1063" s="507">
        <f>D542</f>
        <v>22119</v>
      </c>
      <c r="E1063" s="507">
        <f>E542</f>
        <v>50000</v>
      </c>
    </row>
    <row r="1064" spans="1:5" ht="27" customHeight="1">
      <c r="A1064" s="505"/>
      <c r="B1064" s="53" t="s">
        <v>328</v>
      </c>
      <c r="C1064" s="513"/>
      <c r="D1064" s="513"/>
      <c r="E1064" s="513"/>
    </row>
    <row r="1065" spans="1:5" ht="27" customHeight="1">
      <c r="A1065" s="505">
        <v>203</v>
      </c>
      <c r="B1065" s="16" t="s">
        <v>618</v>
      </c>
      <c r="C1065" s="507">
        <f>C551</f>
        <v>1000000</v>
      </c>
      <c r="D1065" s="507">
        <f>D551</f>
        <v>787400</v>
      </c>
      <c r="E1065" s="507">
        <f>E551</f>
        <v>1650000</v>
      </c>
    </row>
    <row r="1066" spans="1:5" ht="27" customHeight="1">
      <c r="A1066" s="505"/>
      <c r="B1066" s="53" t="s">
        <v>410</v>
      </c>
      <c r="C1066" s="513"/>
      <c r="D1066" s="513"/>
      <c r="E1066" s="513"/>
    </row>
    <row r="1067" spans="1:5" ht="42" customHeight="1">
      <c r="A1067" s="505">
        <v>204</v>
      </c>
      <c r="B1067" s="28" t="s">
        <v>619</v>
      </c>
      <c r="C1067" s="507">
        <f>C564</f>
        <v>1650000</v>
      </c>
      <c r="D1067" s="507">
        <f>D564</f>
        <v>227625.83000000002</v>
      </c>
      <c r="E1067" s="507">
        <f>E564</f>
        <v>1650000</v>
      </c>
    </row>
    <row r="1068" spans="1:5" ht="27" customHeight="1">
      <c r="A1068" s="505"/>
      <c r="B1068" s="52" t="s">
        <v>269</v>
      </c>
      <c r="C1068" s="513"/>
      <c r="D1068" s="513"/>
      <c r="E1068" s="513"/>
    </row>
    <row r="1069" spans="1:5" ht="38.25" customHeight="1">
      <c r="A1069" s="505">
        <v>205</v>
      </c>
      <c r="B1069" s="16" t="s">
        <v>695</v>
      </c>
      <c r="C1069" s="507">
        <f>C598</f>
        <v>705000</v>
      </c>
      <c r="D1069" s="507">
        <f>D598</f>
        <v>373971.95</v>
      </c>
      <c r="E1069" s="507">
        <f>E598</f>
        <v>1080000</v>
      </c>
    </row>
    <row r="1070" spans="1:5" ht="27" customHeight="1">
      <c r="A1070" s="505"/>
      <c r="B1070" s="53" t="s">
        <v>411</v>
      </c>
      <c r="C1070" s="513"/>
      <c r="D1070" s="513"/>
      <c r="E1070" s="513"/>
    </row>
    <row r="1071" spans="1:5" ht="27" customHeight="1">
      <c r="A1071" s="505">
        <v>206</v>
      </c>
      <c r="B1071" s="32" t="s">
        <v>696</v>
      </c>
      <c r="C1071" s="507">
        <v>0</v>
      </c>
      <c r="D1071" s="507">
        <v>0</v>
      </c>
      <c r="E1071" s="507">
        <v>0</v>
      </c>
    </row>
    <row r="1072" spans="1:5" ht="27" customHeight="1">
      <c r="A1072" s="505"/>
      <c r="B1072" s="52" t="s">
        <v>271</v>
      </c>
      <c r="C1072" s="513"/>
      <c r="D1072" s="513"/>
      <c r="E1072" s="513"/>
    </row>
    <row r="1073" spans="1:8" ht="27" customHeight="1">
      <c r="A1073" s="505">
        <v>207</v>
      </c>
      <c r="B1073" s="16" t="s">
        <v>697</v>
      </c>
      <c r="C1073" s="507">
        <v>0</v>
      </c>
      <c r="D1073" s="507">
        <v>0</v>
      </c>
      <c r="E1073" s="507">
        <v>0</v>
      </c>
    </row>
    <row r="1074" spans="1:8" ht="27" customHeight="1">
      <c r="A1074" s="505"/>
      <c r="B1074" s="53" t="s">
        <v>412</v>
      </c>
      <c r="C1074" s="513"/>
      <c r="D1074" s="513"/>
      <c r="E1074" s="513"/>
    </row>
    <row r="1075" spans="1:8" ht="27" customHeight="1">
      <c r="A1075" s="505">
        <v>208</v>
      </c>
      <c r="B1075" s="28" t="s">
        <v>475</v>
      </c>
      <c r="C1075" s="507">
        <f>C605</f>
        <v>0</v>
      </c>
      <c r="D1075" s="507">
        <f>D605</f>
        <v>0</v>
      </c>
      <c r="E1075" s="507">
        <f>E605</f>
        <v>0</v>
      </c>
    </row>
    <row r="1076" spans="1:8" ht="27" customHeight="1" thickBot="1">
      <c r="A1076" s="506"/>
      <c r="B1076" s="52" t="s">
        <v>272</v>
      </c>
      <c r="C1076" s="508"/>
      <c r="D1076" s="508"/>
      <c r="E1076" s="508"/>
    </row>
    <row r="1077" spans="1:8" ht="27" customHeight="1">
      <c r="A1077" s="509"/>
      <c r="B1077" s="180" t="s">
        <v>698</v>
      </c>
      <c r="C1077" s="511">
        <f>SUM(C1061:C1076)</f>
        <v>24877640</v>
      </c>
      <c r="D1077" s="511">
        <f>SUM(D1061:D1076)</f>
        <v>9347469.6099999994</v>
      </c>
      <c r="E1077" s="511">
        <f>SUM(E1061:E1076)</f>
        <v>29973200</v>
      </c>
    </row>
    <row r="1078" spans="1:8" ht="27" customHeight="1" thickBot="1">
      <c r="A1078" s="510"/>
      <c r="B1078" s="181" t="s">
        <v>413</v>
      </c>
      <c r="C1078" s="512"/>
      <c r="D1078" s="512"/>
      <c r="E1078" s="512"/>
    </row>
    <row r="1082" spans="1:8" ht="13.8" thickBot="1"/>
    <row r="1083" spans="1:8" ht="25.5" customHeight="1">
      <c r="A1083" s="495" t="s">
        <v>520</v>
      </c>
      <c r="B1083" s="496"/>
      <c r="C1083" s="496"/>
      <c r="D1083" s="496"/>
      <c r="E1083" s="497"/>
    </row>
    <row r="1084" spans="1:8" ht="27.75" customHeight="1">
      <c r="A1084" s="498" t="s">
        <v>280</v>
      </c>
      <c r="B1084" s="499"/>
      <c r="C1084" s="499"/>
      <c r="D1084" s="499"/>
      <c r="E1084" s="500"/>
    </row>
    <row r="1085" spans="1:8" ht="20.399999999999999">
      <c r="A1085" s="442" t="s">
        <v>789</v>
      </c>
      <c r="B1085" s="443"/>
      <c r="C1085" s="443"/>
      <c r="D1085" s="443"/>
      <c r="E1085" s="444"/>
    </row>
    <row r="1086" spans="1:8" ht="18.600000000000001">
      <c r="A1086" s="445" t="s">
        <v>408</v>
      </c>
      <c r="B1086" s="446"/>
      <c r="C1086" s="446"/>
      <c r="D1086" s="446"/>
      <c r="E1086" s="447"/>
      <c r="H1086" s="10" t="s">
        <v>693</v>
      </c>
    </row>
    <row r="1087" spans="1:8" ht="21">
      <c r="A1087" s="515">
        <v>3</v>
      </c>
      <c r="B1087" s="516"/>
      <c r="C1087" s="516"/>
      <c r="D1087" s="516"/>
      <c r="E1087" s="517"/>
    </row>
    <row r="1088" spans="1:8" ht="20.399999999999999">
      <c r="A1088" s="451" t="s">
        <v>474</v>
      </c>
      <c r="B1088" s="452"/>
      <c r="C1088" s="452"/>
      <c r="D1088" s="452"/>
      <c r="E1088" s="453"/>
    </row>
    <row r="1089" spans="1:5" ht="16.8" thickBot="1">
      <c r="A1089" s="425"/>
      <c r="B1089" s="426"/>
      <c r="C1089" s="426"/>
      <c r="D1089" s="426"/>
      <c r="E1089" s="427"/>
    </row>
    <row r="1090" spans="1:5" ht="46.8">
      <c r="A1090" s="428" t="s">
        <v>599</v>
      </c>
      <c r="B1090" s="429"/>
      <c r="C1090" s="11" t="s">
        <v>523</v>
      </c>
      <c r="D1090" s="11" t="s">
        <v>779</v>
      </c>
      <c r="E1090" s="11" t="s">
        <v>780</v>
      </c>
    </row>
    <row r="1091" spans="1:5" ht="16.8" thickBot="1">
      <c r="A1091" s="474" t="s">
        <v>321</v>
      </c>
      <c r="B1091" s="431"/>
      <c r="C1091" s="60" t="s">
        <v>538</v>
      </c>
      <c r="D1091" s="60" t="s">
        <v>774</v>
      </c>
      <c r="E1091" s="60" t="s">
        <v>778</v>
      </c>
    </row>
    <row r="1092" spans="1:5" ht="27" customHeight="1">
      <c r="A1092" s="502">
        <v>301</v>
      </c>
      <c r="B1092" s="179" t="s">
        <v>620</v>
      </c>
      <c r="C1092" s="514">
        <f>C637</f>
        <v>11755500</v>
      </c>
      <c r="D1092" s="514">
        <f>D637</f>
        <v>2182418</v>
      </c>
      <c r="E1092" s="514">
        <f>E637</f>
        <v>10781100</v>
      </c>
    </row>
    <row r="1093" spans="1:5" ht="27" customHeight="1">
      <c r="A1093" s="505"/>
      <c r="B1093" s="53" t="s">
        <v>266</v>
      </c>
      <c r="C1093" s="513"/>
      <c r="D1093" s="513"/>
      <c r="E1093" s="513"/>
    </row>
    <row r="1094" spans="1:5" ht="27" customHeight="1">
      <c r="A1094" s="505">
        <v>302</v>
      </c>
      <c r="B1094" s="32" t="s">
        <v>614</v>
      </c>
      <c r="C1094" s="507">
        <f>C642</f>
        <v>200000</v>
      </c>
      <c r="D1094" s="507">
        <f>D642</f>
        <v>3790</v>
      </c>
      <c r="E1094" s="507">
        <f>E642</f>
        <v>200000</v>
      </c>
    </row>
    <row r="1095" spans="1:5" ht="27" customHeight="1">
      <c r="A1095" s="505"/>
      <c r="B1095" s="53" t="s">
        <v>328</v>
      </c>
      <c r="C1095" s="513"/>
      <c r="D1095" s="513"/>
      <c r="E1095" s="513"/>
    </row>
    <row r="1096" spans="1:5" ht="27" customHeight="1">
      <c r="A1096" s="505">
        <v>303</v>
      </c>
      <c r="B1096" s="16" t="s">
        <v>618</v>
      </c>
      <c r="C1096" s="507">
        <f>C654</f>
        <v>25000</v>
      </c>
      <c r="D1096" s="507">
        <f>D654</f>
        <v>105681</v>
      </c>
      <c r="E1096" s="507">
        <f>E654</f>
        <v>275000</v>
      </c>
    </row>
    <row r="1097" spans="1:5" ht="27" customHeight="1">
      <c r="A1097" s="505"/>
      <c r="B1097" s="53" t="s">
        <v>410</v>
      </c>
      <c r="C1097" s="513"/>
      <c r="D1097" s="513"/>
      <c r="E1097" s="513"/>
    </row>
    <row r="1098" spans="1:5" ht="40.5" customHeight="1">
      <c r="A1098" s="505">
        <v>304</v>
      </c>
      <c r="B1098" s="28" t="s">
        <v>619</v>
      </c>
      <c r="C1098" s="507">
        <f>C667</f>
        <v>250000</v>
      </c>
      <c r="D1098" s="507">
        <f>D667</f>
        <v>941870</v>
      </c>
      <c r="E1098" s="507">
        <f>E667</f>
        <v>600000</v>
      </c>
    </row>
    <row r="1099" spans="1:5" ht="27" customHeight="1">
      <c r="A1099" s="505"/>
      <c r="B1099" s="52" t="s">
        <v>269</v>
      </c>
      <c r="C1099" s="513"/>
      <c r="D1099" s="513"/>
      <c r="E1099" s="513"/>
    </row>
    <row r="1100" spans="1:5" ht="36.75" customHeight="1">
      <c r="A1100" s="505">
        <v>305</v>
      </c>
      <c r="B1100" s="16" t="s">
        <v>695</v>
      </c>
      <c r="C1100" s="507">
        <f>C678</f>
        <v>250000</v>
      </c>
      <c r="D1100" s="507">
        <f>D678</f>
        <v>9000</v>
      </c>
      <c r="E1100" s="507">
        <f>E678</f>
        <v>250000</v>
      </c>
    </row>
    <row r="1101" spans="1:5" ht="27" customHeight="1">
      <c r="A1101" s="505"/>
      <c r="B1101" s="53" t="s">
        <v>411</v>
      </c>
      <c r="C1101" s="513"/>
      <c r="D1101" s="513"/>
      <c r="E1101" s="513"/>
    </row>
    <row r="1102" spans="1:5" ht="27" customHeight="1">
      <c r="A1102" s="505">
        <v>306</v>
      </c>
      <c r="B1102" s="32" t="s">
        <v>696</v>
      </c>
      <c r="C1102" s="507">
        <v>0</v>
      </c>
      <c r="D1102" s="507">
        <v>0</v>
      </c>
      <c r="E1102" s="507">
        <v>0</v>
      </c>
    </row>
    <row r="1103" spans="1:5" ht="27" customHeight="1">
      <c r="A1103" s="505"/>
      <c r="B1103" s="52" t="s">
        <v>271</v>
      </c>
      <c r="C1103" s="513"/>
      <c r="D1103" s="513"/>
      <c r="E1103" s="513"/>
    </row>
    <row r="1104" spans="1:5" ht="27" customHeight="1">
      <c r="A1104" s="505">
        <v>307</v>
      </c>
      <c r="B1104" s="16" t="s">
        <v>697</v>
      </c>
      <c r="C1104" s="507">
        <v>0</v>
      </c>
      <c r="D1104" s="507">
        <v>0</v>
      </c>
      <c r="E1104" s="507">
        <v>0</v>
      </c>
    </row>
    <row r="1105" spans="1:5" ht="27" customHeight="1">
      <c r="A1105" s="505"/>
      <c r="B1105" s="53" t="s">
        <v>412</v>
      </c>
      <c r="C1105" s="513"/>
      <c r="D1105" s="513"/>
      <c r="E1105" s="513"/>
    </row>
    <row r="1106" spans="1:5" ht="27" customHeight="1">
      <c r="A1106" s="505">
        <v>308</v>
      </c>
      <c r="B1106" s="28" t="s">
        <v>475</v>
      </c>
      <c r="C1106" s="507">
        <f>C686</f>
        <v>0</v>
      </c>
      <c r="D1106" s="507">
        <f>D686</f>
        <v>0</v>
      </c>
      <c r="E1106" s="507">
        <f>E686</f>
        <v>0</v>
      </c>
    </row>
    <row r="1107" spans="1:5" ht="27" customHeight="1" thickBot="1">
      <c r="A1107" s="506"/>
      <c r="B1107" s="52" t="s">
        <v>272</v>
      </c>
      <c r="C1107" s="508"/>
      <c r="D1107" s="508"/>
      <c r="E1107" s="508"/>
    </row>
    <row r="1108" spans="1:5" ht="27" customHeight="1">
      <c r="A1108" s="520"/>
      <c r="B1108" s="180" t="s">
        <v>698</v>
      </c>
      <c r="C1108" s="511">
        <f>SUM(C1092:C1107)</f>
        <v>12480500</v>
      </c>
      <c r="D1108" s="511">
        <f>SUM(D1092:D1107)</f>
        <v>3242759</v>
      </c>
      <c r="E1108" s="511">
        <f>SUM(E1092:E1107)</f>
        <v>12106100</v>
      </c>
    </row>
    <row r="1109" spans="1:5" ht="27" customHeight="1" thickBot="1">
      <c r="A1109" s="521"/>
      <c r="B1109" s="181" t="s">
        <v>413</v>
      </c>
      <c r="C1109" s="512"/>
      <c r="D1109" s="512"/>
      <c r="E1109" s="512"/>
    </row>
    <row r="1110" spans="1:5" ht="27" customHeight="1">
      <c r="A1110" s="182"/>
      <c r="B1110" s="64"/>
      <c r="C1110" s="27"/>
      <c r="D1110" s="27"/>
      <c r="E1110" s="27"/>
    </row>
    <row r="1113" spans="1:5" ht="13.8" thickBot="1"/>
    <row r="1114" spans="1:5" ht="25.5" customHeight="1">
      <c r="A1114" s="495" t="s">
        <v>520</v>
      </c>
      <c r="B1114" s="496"/>
      <c r="C1114" s="496"/>
      <c r="D1114" s="496"/>
      <c r="E1114" s="497"/>
    </row>
    <row r="1115" spans="1:5" ht="27.75" customHeight="1">
      <c r="A1115" s="498" t="s">
        <v>280</v>
      </c>
      <c r="B1115" s="499"/>
      <c r="C1115" s="499"/>
      <c r="D1115" s="499"/>
      <c r="E1115" s="500"/>
    </row>
    <row r="1116" spans="1:5" ht="20.399999999999999">
      <c r="A1116" s="442" t="s">
        <v>789</v>
      </c>
      <c r="B1116" s="443"/>
      <c r="C1116" s="443"/>
      <c r="D1116" s="443"/>
      <c r="E1116" s="444"/>
    </row>
    <row r="1117" spans="1:5" ht="18.600000000000001">
      <c r="A1117" s="445" t="s">
        <v>408</v>
      </c>
      <c r="B1117" s="446"/>
      <c r="C1117" s="446"/>
      <c r="D1117" s="446"/>
      <c r="E1117" s="447"/>
    </row>
    <row r="1118" spans="1:5" ht="21">
      <c r="A1118" s="515">
        <v>4</v>
      </c>
      <c r="B1118" s="516"/>
      <c r="C1118" s="516"/>
      <c r="D1118" s="516"/>
      <c r="E1118" s="517"/>
    </row>
    <row r="1119" spans="1:5" ht="20.399999999999999">
      <c r="A1119" s="451" t="s">
        <v>547</v>
      </c>
      <c r="B1119" s="452"/>
      <c r="C1119" s="452"/>
      <c r="D1119" s="452"/>
      <c r="E1119" s="453"/>
    </row>
    <row r="1120" spans="1:5" ht="16.8" thickBot="1">
      <c r="A1120" s="425"/>
      <c r="B1120" s="426"/>
      <c r="C1120" s="426"/>
      <c r="D1120" s="426"/>
      <c r="E1120" s="427"/>
    </row>
    <row r="1121" spans="1:5" ht="46.8">
      <c r="A1121" s="428" t="s">
        <v>599</v>
      </c>
      <c r="B1121" s="429"/>
      <c r="C1121" s="11" t="s">
        <v>523</v>
      </c>
      <c r="D1121" s="11" t="s">
        <v>779</v>
      </c>
      <c r="E1121" s="11" t="s">
        <v>780</v>
      </c>
    </row>
    <row r="1122" spans="1:5" ht="16.8" thickBot="1">
      <c r="A1122" s="474" t="s">
        <v>321</v>
      </c>
      <c r="B1122" s="431"/>
      <c r="C1122" s="60" t="s">
        <v>538</v>
      </c>
      <c r="D1122" s="60" t="s">
        <v>774</v>
      </c>
      <c r="E1122" s="60" t="s">
        <v>778</v>
      </c>
    </row>
    <row r="1123" spans="1:5" ht="27" customHeight="1">
      <c r="A1123" s="502">
        <v>401</v>
      </c>
      <c r="B1123" s="179" t="s">
        <v>620</v>
      </c>
      <c r="C1123" s="514">
        <f>C756</f>
        <v>539600</v>
      </c>
      <c r="D1123" s="514">
        <f>D756</f>
        <v>0</v>
      </c>
      <c r="E1123" s="514">
        <f>E756</f>
        <v>539600</v>
      </c>
    </row>
    <row r="1124" spans="1:5" ht="27" customHeight="1">
      <c r="A1124" s="505"/>
      <c r="B1124" s="53" t="s">
        <v>266</v>
      </c>
      <c r="C1124" s="513"/>
      <c r="D1124" s="513"/>
      <c r="E1124" s="513"/>
    </row>
    <row r="1125" spans="1:5" ht="27" customHeight="1">
      <c r="A1125" s="505">
        <v>402</v>
      </c>
      <c r="B1125" s="32" t="s">
        <v>614</v>
      </c>
      <c r="C1125" s="507">
        <f>C761</f>
        <v>20000</v>
      </c>
      <c r="D1125" s="507">
        <f>D761</f>
        <v>0</v>
      </c>
      <c r="E1125" s="507">
        <f>E761</f>
        <v>20000</v>
      </c>
    </row>
    <row r="1126" spans="1:5" ht="27" customHeight="1">
      <c r="A1126" s="505"/>
      <c r="B1126" s="53" t="s">
        <v>328</v>
      </c>
      <c r="C1126" s="513"/>
      <c r="D1126" s="513"/>
      <c r="E1126" s="513"/>
    </row>
    <row r="1127" spans="1:5" ht="27" customHeight="1">
      <c r="A1127" s="505">
        <v>403</v>
      </c>
      <c r="B1127" s="16" t="s">
        <v>618</v>
      </c>
      <c r="C1127" s="507">
        <f>C768</f>
        <v>200000</v>
      </c>
      <c r="D1127" s="507">
        <f>D768</f>
        <v>119150</v>
      </c>
      <c r="E1127" s="507">
        <f>E768</f>
        <v>200000</v>
      </c>
    </row>
    <row r="1128" spans="1:5" ht="27" customHeight="1">
      <c r="A1128" s="505"/>
      <c r="B1128" s="53" t="s">
        <v>410</v>
      </c>
      <c r="C1128" s="513"/>
      <c r="D1128" s="513"/>
      <c r="E1128" s="513"/>
    </row>
    <row r="1129" spans="1:5" ht="42" customHeight="1">
      <c r="A1129" s="505">
        <v>404</v>
      </c>
      <c r="B1129" s="28" t="s">
        <v>619</v>
      </c>
      <c r="C1129" s="507">
        <f>C778</f>
        <v>50000</v>
      </c>
      <c r="D1129" s="507">
        <f>D778</f>
        <v>128331</v>
      </c>
      <c r="E1129" s="507">
        <f>E778</f>
        <v>50000</v>
      </c>
    </row>
    <row r="1130" spans="1:5" ht="27" customHeight="1">
      <c r="A1130" s="505"/>
      <c r="B1130" s="52" t="s">
        <v>269</v>
      </c>
      <c r="C1130" s="513"/>
      <c r="D1130" s="513"/>
      <c r="E1130" s="513"/>
    </row>
    <row r="1131" spans="1:5" ht="35.25" customHeight="1">
      <c r="A1131" s="505">
        <v>405</v>
      </c>
      <c r="B1131" s="16" t="s">
        <v>695</v>
      </c>
      <c r="C1131" s="507">
        <f>C785</f>
        <v>20000</v>
      </c>
      <c r="D1131" s="507">
        <f>D785</f>
        <v>0</v>
      </c>
      <c r="E1131" s="507">
        <f>E785</f>
        <v>20000</v>
      </c>
    </row>
    <row r="1132" spans="1:5" ht="27" customHeight="1">
      <c r="A1132" s="505"/>
      <c r="B1132" s="53" t="s">
        <v>411</v>
      </c>
      <c r="C1132" s="513"/>
      <c r="D1132" s="513"/>
      <c r="E1132" s="513"/>
    </row>
    <row r="1133" spans="1:5" ht="27" customHeight="1">
      <c r="A1133" s="505">
        <v>406</v>
      </c>
      <c r="B1133" s="32" t="s">
        <v>696</v>
      </c>
      <c r="C1133" s="507">
        <v>0</v>
      </c>
      <c r="D1133" s="507">
        <v>0</v>
      </c>
      <c r="E1133" s="507">
        <v>0</v>
      </c>
    </row>
    <row r="1134" spans="1:5" ht="27" customHeight="1">
      <c r="A1134" s="505"/>
      <c r="B1134" s="52" t="s">
        <v>271</v>
      </c>
      <c r="C1134" s="513"/>
      <c r="D1134" s="513"/>
      <c r="E1134" s="513"/>
    </row>
    <row r="1135" spans="1:5" ht="27" customHeight="1">
      <c r="A1135" s="505">
        <v>407</v>
      </c>
      <c r="B1135" s="16" t="s">
        <v>697</v>
      </c>
      <c r="C1135" s="507">
        <v>0</v>
      </c>
      <c r="D1135" s="507">
        <v>0</v>
      </c>
      <c r="E1135" s="507">
        <v>0</v>
      </c>
    </row>
    <row r="1136" spans="1:5" ht="27" customHeight="1">
      <c r="A1136" s="505"/>
      <c r="B1136" s="53" t="s">
        <v>412</v>
      </c>
      <c r="C1136" s="513"/>
      <c r="D1136" s="513"/>
      <c r="E1136" s="513"/>
    </row>
    <row r="1137" spans="1:5" ht="27" customHeight="1">
      <c r="A1137" s="505">
        <v>408</v>
      </c>
      <c r="B1137" s="28" t="s">
        <v>475</v>
      </c>
      <c r="C1137" s="507">
        <f>C790</f>
        <v>0</v>
      </c>
      <c r="D1137" s="507">
        <f>D790</f>
        <v>0</v>
      </c>
      <c r="E1137" s="507">
        <f>E790</f>
        <v>0</v>
      </c>
    </row>
    <row r="1138" spans="1:5" ht="27" customHeight="1" thickBot="1">
      <c r="A1138" s="505"/>
      <c r="B1138" s="52" t="s">
        <v>272</v>
      </c>
      <c r="C1138" s="518"/>
      <c r="D1138" s="518"/>
      <c r="E1138" s="518"/>
    </row>
    <row r="1139" spans="1:5" ht="27" customHeight="1">
      <c r="A1139" s="519"/>
      <c r="B1139" s="180" t="s">
        <v>698</v>
      </c>
      <c r="C1139" s="511">
        <f>SUM(C1123:C1138)</f>
        <v>829600</v>
      </c>
      <c r="D1139" s="511">
        <f>SUM(D1123:D1138)</f>
        <v>247481</v>
      </c>
      <c r="E1139" s="511">
        <f>SUM(E1123:E1138)</f>
        <v>829600</v>
      </c>
    </row>
    <row r="1140" spans="1:5" ht="27" customHeight="1" thickBot="1">
      <c r="A1140" s="510"/>
      <c r="B1140" s="181" t="s">
        <v>413</v>
      </c>
      <c r="C1140" s="512"/>
      <c r="D1140" s="512"/>
      <c r="E1140" s="512"/>
    </row>
    <row r="1145" spans="1:5" ht="13.8" thickBot="1"/>
    <row r="1146" spans="1:5" ht="25.5" customHeight="1">
      <c r="A1146" s="495" t="s">
        <v>520</v>
      </c>
      <c r="B1146" s="496"/>
      <c r="C1146" s="496"/>
      <c r="D1146" s="496"/>
      <c r="E1146" s="497"/>
    </row>
    <row r="1147" spans="1:5" ht="27.75" customHeight="1">
      <c r="A1147" s="498" t="s">
        <v>280</v>
      </c>
      <c r="B1147" s="499"/>
      <c r="C1147" s="499"/>
      <c r="D1147" s="499"/>
      <c r="E1147" s="500"/>
    </row>
    <row r="1148" spans="1:5" ht="20.399999999999999">
      <c r="A1148" s="442" t="s">
        <v>789</v>
      </c>
      <c r="B1148" s="443"/>
      <c r="C1148" s="443"/>
      <c r="D1148" s="443"/>
      <c r="E1148" s="444"/>
    </row>
    <row r="1149" spans="1:5" ht="18.600000000000001">
      <c r="A1149" s="445" t="s">
        <v>408</v>
      </c>
      <c r="B1149" s="446"/>
      <c r="C1149" s="446"/>
      <c r="D1149" s="446"/>
      <c r="E1149" s="447"/>
    </row>
    <row r="1150" spans="1:5" ht="21">
      <c r="A1150" s="515">
        <v>5</v>
      </c>
      <c r="B1150" s="516"/>
      <c r="C1150" s="516"/>
      <c r="D1150" s="516"/>
      <c r="E1150" s="517"/>
    </row>
    <row r="1151" spans="1:5" ht="20.399999999999999">
      <c r="A1151" s="451" t="s">
        <v>672</v>
      </c>
      <c r="B1151" s="452"/>
      <c r="C1151" s="452"/>
      <c r="D1151" s="452"/>
      <c r="E1151" s="453"/>
    </row>
    <row r="1152" spans="1:5" ht="16.8" thickBot="1">
      <c r="A1152" s="425"/>
      <c r="B1152" s="426"/>
      <c r="C1152" s="426"/>
      <c r="D1152" s="426"/>
      <c r="E1152" s="427"/>
    </row>
    <row r="1153" spans="1:5" ht="46.8">
      <c r="A1153" s="428" t="s">
        <v>599</v>
      </c>
      <c r="B1153" s="429"/>
      <c r="C1153" s="11" t="s">
        <v>523</v>
      </c>
      <c r="D1153" s="11" t="s">
        <v>779</v>
      </c>
      <c r="E1153" s="11" t="s">
        <v>780</v>
      </c>
    </row>
    <row r="1154" spans="1:5" ht="16.8" thickBot="1">
      <c r="A1154" s="474" t="s">
        <v>321</v>
      </c>
      <c r="B1154" s="431"/>
      <c r="C1154" s="60" t="s">
        <v>538</v>
      </c>
      <c r="D1154" s="60" t="s">
        <v>774</v>
      </c>
      <c r="E1154" s="60" t="s">
        <v>778</v>
      </c>
    </row>
    <row r="1155" spans="1:5" ht="27" customHeight="1">
      <c r="A1155" s="502">
        <v>501</v>
      </c>
      <c r="B1155" s="179" t="s">
        <v>620</v>
      </c>
      <c r="C1155" s="514">
        <v>0</v>
      </c>
      <c r="D1155" s="514">
        <v>0</v>
      </c>
      <c r="E1155" s="514">
        <v>0</v>
      </c>
    </row>
    <row r="1156" spans="1:5" ht="27" customHeight="1">
      <c r="A1156" s="505"/>
      <c r="B1156" s="53" t="s">
        <v>266</v>
      </c>
      <c r="C1156" s="513"/>
      <c r="D1156" s="513"/>
      <c r="E1156" s="513"/>
    </row>
    <row r="1157" spans="1:5" ht="27" customHeight="1">
      <c r="A1157" s="505">
        <v>502</v>
      </c>
      <c r="B1157" s="32" t="s">
        <v>614</v>
      </c>
      <c r="C1157" s="507">
        <v>0</v>
      </c>
      <c r="D1157" s="507">
        <v>0</v>
      </c>
      <c r="E1157" s="507">
        <v>0</v>
      </c>
    </row>
    <row r="1158" spans="1:5" ht="27" customHeight="1">
      <c r="A1158" s="505"/>
      <c r="B1158" s="53" t="s">
        <v>328</v>
      </c>
      <c r="C1158" s="513"/>
      <c r="D1158" s="513"/>
      <c r="E1158" s="513"/>
    </row>
    <row r="1159" spans="1:5" ht="27" customHeight="1">
      <c r="A1159" s="505">
        <v>503</v>
      </c>
      <c r="B1159" s="16" t="s">
        <v>618</v>
      </c>
      <c r="C1159" s="507">
        <f>C825</f>
        <v>300000</v>
      </c>
      <c r="D1159" s="507">
        <f>D825</f>
        <v>0</v>
      </c>
      <c r="E1159" s="507">
        <f>E825</f>
        <v>300000</v>
      </c>
    </row>
    <row r="1160" spans="1:5" ht="27" customHeight="1">
      <c r="A1160" s="505"/>
      <c r="B1160" s="53" t="s">
        <v>410</v>
      </c>
      <c r="C1160" s="513"/>
      <c r="D1160" s="513"/>
      <c r="E1160" s="513"/>
    </row>
    <row r="1161" spans="1:5" ht="40.5" customHeight="1">
      <c r="A1161" s="505">
        <v>504</v>
      </c>
      <c r="B1161" s="28" t="s">
        <v>619</v>
      </c>
      <c r="C1161" s="507">
        <f>C830</f>
        <v>100000</v>
      </c>
      <c r="D1161" s="507">
        <f>D830</f>
        <v>0</v>
      </c>
      <c r="E1161" s="507">
        <f>E830</f>
        <v>100000</v>
      </c>
    </row>
    <row r="1162" spans="1:5" ht="27" customHeight="1">
      <c r="A1162" s="505"/>
      <c r="B1162" s="52" t="s">
        <v>269</v>
      </c>
      <c r="C1162" s="513"/>
      <c r="D1162" s="513"/>
      <c r="E1162" s="513"/>
    </row>
    <row r="1163" spans="1:5" ht="40.5" customHeight="1">
      <c r="A1163" s="505">
        <v>505</v>
      </c>
      <c r="B1163" s="16" t="s">
        <v>695</v>
      </c>
      <c r="C1163" s="507">
        <f>C843</f>
        <v>770000</v>
      </c>
      <c r="D1163" s="507">
        <f>D843</f>
        <v>21172.42</v>
      </c>
      <c r="E1163" s="507">
        <f>E843</f>
        <v>770000</v>
      </c>
    </row>
    <row r="1164" spans="1:5" ht="27" customHeight="1">
      <c r="A1164" s="505"/>
      <c r="B1164" s="53" t="s">
        <v>411</v>
      </c>
      <c r="C1164" s="513"/>
      <c r="D1164" s="513"/>
      <c r="E1164" s="513"/>
    </row>
    <row r="1165" spans="1:5" ht="27" customHeight="1">
      <c r="A1165" s="505">
        <v>506</v>
      </c>
      <c r="B1165" s="32" t="s">
        <v>696</v>
      </c>
      <c r="C1165" s="507"/>
      <c r="D1165" s="507"/>
      <c r="E1165" s="507"/>
    </row>
    <row r="1166" spans="1:5" ht="27" customHeight="1">
      <c r="A1166" s="505"/>
      <c r="B1166" s="52" t="s">
        <v>271</v>
      </c>
      <c r="C1166" s="513"/>
      <c r="D1166" s="513"/>
      <c r="E1166" s="513"/>
    </row>
    <row r="1167" spans="1:5" ht="27" customHeight="1">
      <c r="A1167" s="505">
        <v>507</v>
      </c>
      <c r="B1167" s="16" t="s">
        <v>697</v>
      </c>
      <c r="C1167" s="507">
        <v>0</v>
      </c>
      <c r="D1167" s="507">
        <v>0</v>
      </c>
      <c r="E1167" s="507">
        <v>0</v>
      </c>
    </row>
    <row r="1168" spans="1:5" ht="27" customHeight="1">
      <c r="A1168" s="505"/>
      <c r="B1168" s="53" t="s">
        <v>412</v>
      </c>
      <c r="C1168" s="513"/>
      <c r="D1168" s="513"/>
      <c r="E1168" s="513"/>
    </row>
    <row r="1169" spans="1:5" ht="27" customHeight="1">
      <c r="A1169" s="505">
        <v>508</v>
      </c>
      <c r="B1169" s="28" t="s">
        <v>475</v>
      </c>
      <c r="C1169" s="507">
        <v>0</v>
      </c>
      <c r="D1169" s="507">
        <v>0</v>
      </c>
      <c r="E1169" s="507">
        <v>0</v>
      </c>
    </row>
    <row r="1170" spans="1:5" ht="27" customHeight="1" thickBot="1">
      <c r="A1170" s="506"/>
      <c r="B1170" s="52" t="s">
        <v>272</v>
      </c>
      <c r="C1170" s="508"/>
      <c r="D1170" s="508"/>
      <c r="E1170" s="508"/>
    </row>
    <row r="1171" spans="1:5" ht="27" customHeight="1">
      <c r="A1171" s="509"/>
      <c r="B1171" s="180" t="s">
        <v>698</v>
      </c>
      <c r="C1171" s="511">
        <f>SUM(C1155:C1170)</f>
        <v>1170000</v>
      </c>
      <c r="D1171" s="511">
        <f>SUM(D1155:D1170)</f>
        <v>21172.42</v>
      </c>
      <c r="E1171" s="511">
        <f>SUM(E1155:E1170)</f>
        <v>1170000</v>
      </c>
    </row>
    <row r="1172" spans="1:5" ht="27" customHeight="1" thickBot="1">
      <c r="A1172" s="510"/>
      <c r="B1172" s="181" t="s">
        <v>413</v>
      </c>
      <c r="C1172" s="512"/>
      <c r="D1172" s="512"/>
      <c r="E1172" s="512"/>
    </row>
    <row r="1173" spans="1:5" ht="27" customHeight="1">
      <c r="A1173" s="75"/>
      <c r="B1173" s="64"/>
      <c r="C1173" s="21"/>
      <c r="D1173" s="21"/>
      <c r="E1173" s="21"/>
    </row>
    <row r="1174" spans="1:5" ht="27" customHeight="1" thickBot="1">
      <c r="A1174" s="75"/>
      <c r="B1174" s="64"/>
      <c r="C1174" s="21"/>
      <c r="D1174" s="21"/>
      <c r="E1174" s="21"/>
    </row>
    <row r="1175" spans="1:5" ht="22.8">
      <c r="A1175" s="495" t="s">
        <v>520</v>
      </c>
      <c r="B1175" s="496"/>
      <c r="C1175" s="496"/>
      <c r="D1175" s="496"/>
      <c r="E1175" s="497"/>
    </row>
    <row r="1176" spans="1:5" ht="25.5" customHeight="1">
      <c r="A1176" s="498" t="s">
        <v>280</v>
      </c>
      <c r="B1176" s="499"/>
      <c r="C1176" s="499"/>
      <c r="D1176" s="499"/>
      <c r="E1176" s="500"/>
    </row>
    <row r="1177" spans="1:5" ht="27.75" customHeight="1">
      <c r="A1177" s="442" t="s">
        <v>789</v>
      </c>
      <c r="B1177" s="443"/>
      <c r="C1177" s="443"/>
      <c r="D1177" s="443"/>
      <c r="E1177" s="444"/>
    </row>
    <row r="1178" spans="1:5" ht="18.600000000000001">
      <c r="A1178" s="445" t="s">
        <v>408</v>
      </c>
      <c r="B1178" s="446"/>
      <c r="C1178" s="446"/>
      <c r="D1178" s="446"/>
      <c r="E1178" s="447"/>
    </row>
    <row r="1179" spans="1:5" ht="21">
      <c r="A1179" s="515">
        <v>6</v>
      </c>
      <c r="B1179" s="516"/>
      <c r="C1179" s="516"/>
      <c r="D1179" s="516"/>
      <c r="E1179" s="517"/>
    </row>
    <row r="1180" spans="1:5" ht="20.399999999999999">
      <c r="A1180" s="451" t="s">
        <v>694</v>
      </c>
      <c r="B1180" s="452"/>
      <c r="C1180" s="452"/>
      <c r="D1180" s="452"/>
      <c r="E1180" s="453"/>
    </row>
    <row r="1181" spans="1:5" ht="16.8" thickBot="1">
      <c r="A1181" s="425"/>
      <c r="B1181" s="426"/>
      <c r="C1181" s="426"/>
      <c r="D1181" s="426"/>
      <c r="E1181" s="427"/>
    </row>
    <row r="1182" spans="1:5" ht="46.8">
      <c r="A1182" s="428" t="s">
        <v>599</v>
      </c>
      <c r="B1182" s="429"/>
      <c r="C1182" s="11" t="s">
        <v>523</v>
      </c>
      <c r="D1182" s="11" t="s">
        <v>779</v>
      </c>
      <c r="E1182" s="11" t="s">
        <v>780</v>
      </c>
    </row>
    <row r="1183" spans="1:5" ht="16.8" thickBot="1">
      <c r="A1183" s="474" t="s">
        <v>321</v>
      </c>
      <c r="B1183" s="431"/>
      <c r="C1183" s="60" t="s">
        <v>538</v>
      </c>
      <c r="D1183" s="60" t="s">
        <v>774</v>
      </c>
      <c r="E1183" s="60" t="s">
        <v>778</v>
      </c>
    </row>
    <row r="1184" spans="1:5" ht="27" customHeight="1">
      <c r="A1184" s="502">
        <v>601</v>
      </c>
      <c r="B1184" s="179" t="s">
        <v>620</v>
      </c>
      <c r="C1184" s="514">
        <f>C922</f>
        <v>1874560</v>
      </c>
      <c r="D1184" s="514">
        <f>D922</f>
        <v>0</v>
      </c>
      <c r="E1184" s="514">
        <f>E922</f>
        <v>1874560</v>
      </c>
    </row>
    <row r="1185" spans="1:5" ht="27" customHeight="1">
      <c r="A1185" s="505"/>
      <c r="B1185" s="53" t="s">
        <v>266</v>
      </c>
      <c r="C1185" s="513"/>
      <c r="D1185" s="513"/>
      <c r="E1185" s="513"/>
    </row>
    <row r="1186" spans="1:5" ht="27" customHeight="1">
      <c r="A1186" s="505">
        <v>602</v>
      </c>
      <c r="B1186" s="32" t="s">
        <v>614</v>
      </c>
      <c r="C1186" s="507">
        <f>C927</f>
        <v>30000</v>
      </c>
      <c r="D1186" s="507">
        <f>D927</f>
        <v>0</v>
      </c>
      <c r="E1186" s="507">
        <f>E927</f>
        <v>30000</v>
      </c>
    </row>
    <row r="1187" spans="1:5" ht="27" customHeight="1">
      <c r="A1187" s="505"/>
      <c r="B1187" s="53" t="s">
        <v>328</v>
      </c>
      <c r="C1187" s="513"/>
      <c r="D1187" s="513"/>
      <c r="E1187" s="513"/>
    </row>
    <row r="1188" spans="1:5" ht="27" customHeight="1">
      <c r="A1188" s="505">
        <v>603</v>
      </c>
      <c r="B1188" s="16" t="s">
        <v>618</v>
      </c>
      <c r="C1188" s="507">
        <f>C940</f>
        <v>520000</v>
      </c>
      <c r="D1188" s="507">
        <f>D940</f>
        <v>98413.61</v>
      </c>
      <c r="E1188" s="507">
        <f>E940</f>
        <v>520000</v>
      </c>
    </row>
    <row r="1189" spans="1:5" ht="27" customHeight="1">
      <c r="A1189" s="505"/>
      <c r="B1189" s="53" t="s">
        <v>410</v>
      </c>
      <c r="C1189" s="513"/>
      <c r="D1189" s="513"/>
      <c r="E1189" s="513"/>
    </row>
    <row r="1190" spans="1:5" ht="42" customHeight="1">
      <c r="A1190" s="505">
        <v>604</v>
      </c>
      <c r="B1190" s="28" t="s">
        <v>619</v>
      </c>
      <c r="C1190" s="507">
        <f>C945</f>
        <v>50000</v>
      </c>
      <c r="D1190" s="507">
        <f>D945</f>
        <v>30861.84</v>
      </c>
      <c r="E1190" s="507">
        <f>E945</f>
        <v>50000</v>
      </c>
    </row>
    <row r="1191" spans="1:5" ht="27" customHeight="1">
      <c r="A1191" s="505"/>
      <c r="B1191" s="52" t="s">
        <v>269</v>
      </c>
      <c r="C1191" s="513"/>
      <c r="D1191" s="513"/>
      <c r="E1191" s="513"/>
    </row>
    <row r="1192" spans="1:5" ht="36.75" customHeight="1">
      <c r="A1192" s="505">
        <v>605</v>
      </c>
      <c r="B1192" s="16" t="s">
        <v>695</v>
      </c>
      <c r="C1192" s="507">
        <f>C964</f>
        <v>180150</v>
      </c>
      <c r="D1192" s="507">
        <f>D964</f>
        <v>73117.47</v>
      </c>
      <c r="E1192" s="507">
        <f>E964</f>
        <v>160150</v>
      </c>
    </row>
    <row r="1193" spans="1:5" ht="27" customHeight="1">
      <c r="A1193" s="505"/>
      <c r="B1193" s="53" t="s">
        <v>411</v>
      </c>
      <c r="C1193" s="513"/>
      <c r="D1193" s="513"/>
      <c r="E1193" s="513"/>
    </row>
    <row r="1194" spans="1:5" ht="27" customHeight="1">
      <c r="A1194" s="505">
        <v>606</v>
      </c>
      <c r="B1194" s="32" t="s">
        <v>696</v>
      </c>
      <c r="C1194" s="507">
        <v>0</v>
      </c>
      <c r="D1194" s="507">
        <v>0</v>
      </c>
      <c r="E1194" s="507">
        <v>0</v>
      </c>
    </row>
    <row r="1195" spans="1:5" ht="27" customHeight="1">
      <c r="A1195" s="505"/>
      <c r="B1195" s="52" t="s">
        <v>271</v>
      </c>
      <c r="C1195" s="513"/>
      <c r="D1195" s="513"/>
      <c r="E1195" s="513"/>
    </row>
    <row r="1196" spans="1:5" ht="27" customHeight="1">
      <c r="A1196" s="505">
        <v>607</v>
      </c>
      <c r="B1196" s="16" t="s">
        <v>697</v>
      </c>
      <c r="C1196" s="507">
        <f>C979</f>
        <v>50000</v>
      </c>
      <c r="D1196" s="507">
        <f>D979</f>
        <v>0</v>
      </c>
      <c r="E1196" s="507">
        <f>E979</f>
        <v>50000</v>
      </c>
    </row>
    <row r="1197" spans="1:5" ht="27" customHeight="1">
      <c r="A1197" s="505"/>
      <c r="B1197" s="53" t="s">
        <v>412</v>
      </c>
      <c r="C1197" s="513"/>
      <c r="D1197" s="513"/>
      <c r="E1197" s="513"/>
    </row>
    <row r="1198" spans="1:5" ht="27" customHeight="1">
      <c r="A1198" s="505">
        <v>608</v>
      </c>
      <c r="B1198" s="28" t="s">
        <v>475</v>
      </c>
      <c r="C1198" s="507">
        <f>C984</f>
        <v>0</v>
      </c>
      <c r="D1198" s="507">
        <f>D984</f>
        <v>0</v>
      </c>
      <c r="E1198" s="507">
        <f>E984</f>
        <v>0</v>
      </c>
    </row>
    <row r="1199" spans="1:5" ht="27" customHeight="1" thickBot="1">
      <c r="A1199" s="506"/>
      <c r="B1199" s="52" t="s">
        <v>272</v>
      </c>
      <c r="C1199" s="508"/>
      <c r="D1199" s="508"/>
      <c r="E1199" s="508"/>
    </row>
    <row r="1200" spans="1:5" ht="27" customHeight="1">
      <c r="A1200" s="509"/>
      <c r="B1200" s="180" t="s">
        <v>698</v>
      </c>
      <c r="C1200" s="511">
        <f>SUM(C1184:C1199)</f>
        <v>2704710</v>
      </c>
      <c r="D1200" s="511">
        <f>SUM(D1184:D1199)</f>
        <v>202392.91999999998</v>
      </c>
      <c r="E1200" s="511">
        <f>SUM(E1184:E1199)</f>
        <v>2684710</v>
      </c>
    </row>
    <row r="1201" spans="1:5" ht="27" customHeight="1" thickBot="1">
      <c r="A1201" s="510"/>
      <c r="B1201" s="181" t="s">
        <v>413</v>
      </c>
      <c r="C1201" s="512"/>
      <c r="D1201" s="512"/>
      <c r="E1201" s="512"/>
    </row>
    <row r="1205" spans="1:5" ht="13.8" thickBot="1"/>
    <row r="1206" spans="1:5" ht="22.8">
      <c r="A1206" s="495" t="s">
        <v>520</v>
      </c>
      <c r="B1206" s="496"/>
      <c r="C1206" s="496"/>
      <c r="D1206" s="496"/>
      <c r="E1206" s="497"/>
    </row>
    <row r="1207" spans="1:5" ht="27.75" customHeight="1">
      <c r="A1207" s="498" t="s">
        <v>280</v>
      </c>
      <c r="B1207" s="499"/>
      <c r="C1207" s="499"/>
      <c r="D1207" s="499"/>
      <c r="E1207" s="500"/>
    </row>
    <row r="1208" spans="1:5" ht="20.399999999999999">
      <c r="A1208" s="442" t="s">
        <v>790</v>
      </c>
      <c r="B1208" s="443"/>
      <c r="C1208" s="443"/>
      <c r="D1208" s="443"/>
      <c r="E1208" s="444"/>
    </row>
    <row r="1209" spans="1:5" ht="18.600000000000001">
      <c r="A1209" s="445" t="s">
        <v>791</v>
      </c>
      <c r="B1209" s="446"/>
      <c r="C1209" s="446"/>
      <c r="D1209" s="446"/>
      <c r="E1209" s="447"/>
    </row>
    <row r="1210" spans="1:5" ht="18.600000000000001">
      <c r="A1210" s="445">
        <v>1</v>
      </c>
      <c r="B1210" s="446"/>
      <c r="C1210" s="446"/>
      <c r="D1210" s="446"/>
      <c r="E1210" s="447"/>
    </row>
    <row r="1211" spans="1:5" ht="20.399999999999999">
      <c r="A1211" s="451" t="s">
        <v>692</v>
      </c>
      <c r="B1211" s="452"/>
      <c r="C1211" s="452"/>
      <c r="D1211" s="452"/>
      <c r="E1211" s="453"/>
    </row>
    <row r="1212" spans="1:5" ht="16.8" thickBot="1">
      <c r="A1212" s="425" t="s">
        <v>414</v>
      </c>
      <c r="B1212" s="426"/>
      <c r="C1212" s="426"/>
      <c r="D1212" s="426"/>
      <c r="E1212" s="427"/>
    </row>
    <row r="1213" spans="1:5" ht="57.75" customHeight="1">
      <c r="A1213" s="428" t="s">
        <v>522</v>
      </c>
      <c r="B1213" s="429"/>
      <c r="C1213" s="11" t="s">
        <v>523</v>
      </c>
      <c r="D1213" s="11" t="s">
        <v>776</v>
      </c>
      <c r="E1213" s="11" t="s">
        <v>780</v>
      </c>
    </row>
    <row r="1214" spans="1:5" ht="16.8" thickBot="1">
      <c r="A1214" s="474" t="s">
        <v>281</v>
      </c>
      <c r="B1214" s="493"/>
      <c r="C1214" s="60" t="s">
        <v>538</v>
      </c>
      <c r="D1214" s="60" t="s">
        <v>777</v>
      </c>
      <c r="E1214" s="60" t="s">
        <v>778</v>
      </c>
    </row>
    <row r="1215" spans="1:5" ht="28.5" customHeight="1">
      <c r="A1215" s="502">
        <v>80</v>
      </c>
      <c r="B1215" s="183" t="s">
        <v>21</v>
      </c>
      <c r="C1215" s="273"/>
      <c r="D1215" s="273"/>
      <c r="E1215" s="273"/>
    </row>
    <row r="1216" spans="1:5" ht="28.5" customHeight="1" thickBot="1">
      <c r="A1216" s="503"/>
      <c r="B1216" s="184" t="s">
        <v>275</v>
      </c>
      <c r="C1216" s="274"/>
      <c r="D1216" s="274"/>
      <c r="E1216" s="274"/>
    </row>
    <row r="1217" spans="1:5" ht="28.5" customHeight="1">
      <c r="A1217" s="504" t="s">
        <v>200</v>
      </c>
      <c r="B1217" s="39" t="s">
        <v>699</v>
      </c>
      <c r="C1217" s="473"/>
      <c r="D1217" s="473"/>
      <c r="E1217" s="473"/>
    </row>
    <row r="1218" spans="1:5" ht="28.5" customHeight="1">
      <c r="A1218" s="491"/>
      <c r="B1218" s="51" t="s">
        <v>415</v>
      </c>
      <c r="C1218" s="435"/>
      <c r="D1218" s="435"/>
      <c r="E1218" s="435"/>
    </row>
    <row r="1219" spans="1:5" ht="28.5" customHeight="1">
      <c r="A1219" s="491" t="s">
        <v>201</v>
      </c>
      <c r="B1219" s="16" t="s">
        <v>700</v>
      </c>
      <c r="C1219" s="462">
        <v>650000</v>
      </c>
      <c r="D1219" s="462"/>
      <c r="E1219" s="462">
        <v>650000</v>
      </c>
    </row>
    <row r="1220" spans="1:5" ht="28.5" customHeight="1">
      <c r="A1220" s="491"/>
      <c r="B1220" s="53" t="s">
        <v>416</v>
      </c>
      <c r="C1220" s="435"/>
      <c r="D1220" s="435"/>
      <c r="E1220" s="435"/>
    </row>
    <row r="1221" spans="1:5" ht="28.5" customHeight="1">
      <c r="A1221" s="491" t="s">
        <v>202</v>
      </c>
      <c r="B1221" s="16" t="s">
        <v>701</v>
      </c>
      <c r="C1221" s="462"/>
      <c r="D1221" s="462"/>
      <c r="E1221" s="462"/>
    </row>
    <row r="1222" spans="1:5" ht="28.5" customHeight="1">
      <c r="A1222" s="491"/>
      <c r="B1222" s="53" t="s">
        <v>417</v>
      </c>
      <c r="C1222" s="435"/>
      <c r="D1222" s="435"/>
      <c r="E1222" s="435"/>
    </row>
    <row r="1223" spans="1:5" ht="28.5" customHeight="1">
      <c r="A1223" s="491" t="s">
        <v>203</v>
      </c>
      <c r="B1223" s="16" t="s">
        <v>702</v>
      </c>
      <c r="C1223" s="462">
        <f>C1444</f>
        <v>30000000</v>
      </c>
      <c r="D1223" s="462"/>
      <c r="E1223" s="462">
        <f>E1444</f>
        <v>30000000</v>
      </c>
    </row>
    <row r="1224" spans="1:5" ht="28.5" customHeight="1" thickBot="1">
      <c r="A1224" s="491"/>
      <c r="B1224" s="53" t="s">
        <v>418</v>
      </c>
      <c r="C1224" s="463"/>
      <c r="D1224" s="463"/>
      <c r="E1224" s="463"/>
    </row>
    <row r="1225" spans="1:5" ht="28.5" customHeight="1" thickBot="1">
      <c r="A1225" s="185"/>
      <c r="B1225" s="186" t="s">
        <v>706</v>
      </c>
      <c r="C1225" s="187">
        <f>SUM(C1217:C1224)</f>
        <v>30650000</v>
      </c>
      <c r="D1225" s="187">
        <f>SUM(D1217:D1224)</f>
        <v>0</v>
      </c>
      <c r="E1225" s="187">
        <f>SUM(E1217:E1224)</f>
        <v>30650000</v>
      </c>
    </row>
    <row r="1226" spans="1:5" ht="26.25" customHeight="1">
      <c r="A1226" s="19"/>
      <c r="B1226" s="20"/>
      <c r="C1226" s="21"/>
      <c r="D1226" s="21"/>
      <c r="E1226" s="21"/>
    </row>
    <row r="1227" spans="1:5" ht="26.25" customHeight="1">
      <c r="A1227" s="19"/>
      <c r="B1227" s="20"/>
      <c r="C1227" s="21"/>
      <c r="D1227" s="21"/>
      <c r="E1227" s="21"/>
    </row>
    <row r="1228" spans="1:5" ht="26.25" customHeight="1">
      <c r="A1228" s="19"/>
      <c r="B1228" s="20"/>
      <c r="C1228" s="21"/>
      <c r="D1228" s="21"/>
      <c r="E1228" s="21"/>
    </row>
    <row r="1229" spans="1:5" ht="26.25" customHeight="1">
      <c r="A1229" s="19"/>
      <c r="B1229" s="20"/>
      <c r="C1229" s="21"/>
      <c r="D1229" s="21"/>
      <c r="E1229" s="21"/>
    </row>
    <row r="1230" spans="1:5" ht="26.25" customHeight="1">
      <c r="A1230" s="19"/>
      <c r="B1230" s="20"/>
      <c r="C1230" s="21"/>
      <c r="D1230" s="21"/>
      <c r="E1230" s="21"/>
    </row>
    <row r="1231" spans="1:5" ht="26.25" customHeight="1">
      <c r="A1231" s="19"/>
      <c r="B1231" s="20"/>
      <c r="C1231" s="21"/>
      <c r="D1231" s="21"/>
      <c r="E1231" s="21"/>
    </row>
    <row r="1232" spans="1:5" ht="26.25" customHeight="1">
      <c r="A1232" s="19"/>
      <c r="B1232" s="20"/>
      <c r="C1232" s="21"/>
      <c r="D1232" s="21"/>
      <c r="E1232" s="21"/>
    </row>
    <row r="1233" spans="1:5" ht="26.25" customHeight="1">
      <c r="A1233" s="19"/>
      <c r="B1233" s="20"/>
      <c r="C1233" s="21"/>
      <c r="D1233" s="21"/>
      <c r="E1233" s="21"/>
    </row>
    <row r="1234" spans="1:5" ht="26.25" customHeight="1" thickBot="1">
      <c r="A1234" s="19"/>
      <c r="B1234" s="20"/>
      <c r="C1234" s="21"/>
      <c r="D1234" s="21"/>
      <c r="E1234" s="21"/>
    </row>
    <row r="1235" spans="1:5" ht="22.8">
      <c r="A1235" s="495" t="s">
        <v>520</v>
      </c>
      <c r="B1235" s="496"/>
      <c r="C1235" s="496"/>
      <c r="D1235" s="496"/>
      <c r="E1235" s="497"/>
    </row>
    <row r="1236" spans="1:5" ht="24.6">
      <c r="A1236" s="498" t="s">
        <v>280</v>
      </c>
      <c r="B1236" s="499"/>
      <c r="C1236" s="499"/>
      <c r="D1236" s="499"/>
      <c r="E1236" s="500"/>
    </row>
    <row r="1237" spans="1:5" ht="20.399999999999999">
      <c r="A1237" s="442" t="s">
        <v>790</v>
      </c>
      <c r="B1237" s="443"/>
      <c r="C1237" s="443"/>
      <c r="D1237" s="443"/>
      <c r="E1237" s="444"/>
    </row>
    <row r="1238" spans="1:5" ht="18.600000000000001">
      <c r="A1238" s="454" t="s">
        <v>792</v>
      </c>
      <c r="B1238" s="455"/>
      <c r="C1238" s="455"/>
      <c r="D1238" s="455"/>
      <c r="E1238" s="456"/>
    </row>
    <row r="1239" spans="1:5" ht="18.600000000000001">
      <c r="A1239" s="445">
        <v>2</v>
      </c>
      <c r="B1239" s="446"/>
      <c r="C1239" s="446"/>
      <c r="D1239" s="446"/>
      <c r="E1239" s="447"/>
    </row>
    <row r="1240" spans="1:5" ht="20.399999999999999">
      <c r="A1240" s="451" t="s">
        <v>546</v>
      </c>
      <c r="B1240" s="452"/>
      <c r="C1240" s="452"/>
      <c r="D1240" s="452"/>
      <c r="E1240" s="453"/>
    </row>
    <row r="1241" spans="1:5" ht="16.5" customHeight="1" thickBot="1">
      <c r="A1241" s="425"/>
      <c r="B1241" s="426"/>
      <c r="C1241" s="426"/>
      <c r="D1241" s="426"/>
      <c r="E1241" s="427"/>
    </row>
    <row r="1242" spans="1:5" ht="60" customHeight="1">
      <c r="A1242" s="428" t="s">
        <v>522</v>
      </c>
      <c r="B1242" s="429"/>
      <c r="C1242" s="11" t="s">
        <v>523</v>
      </c>
      <c r="D1242" s="11" t="s">
        <v>776</v>
      </c>
      <c r="E1242" s="11" t="s">
        <v>780</v>
      </c>
    </row>
    <row r="1243" spans="1:5" ht="32.25" customHeight="1" thickBot="1">
      <c r="A1243" s="474" t="s">
        <v>281</v>
      </c>
      <c r="B1243" s="493"/>
      <c r="C1243" s="60" t="s">
        <v>538</v>
      </c>
      <c r="D1243" s="60" t="s">
        <v>777</v>
      </c>
      <c r="E1243" s="60" t="s">
        <v>778</v>
      </c>
    </row>
    <row r="1244" spans="1:5" ht="27.75" customHeight="1">
      <c r="A1244" s="494" t="s">
        <v>204</v>
      </c>
      <c r="B1244" s="16" t="s">
        <v>699</v>
      </c>
      <c r="C1244" s="434"/>
      <c r="D1244" s="434"/>
      <c r="E1244" s="434"/>
    </row>
    <row r="1245" spans="1:5" ht="27.75" customHeight="1">
      <c r="A1245" s="491"/>
      <c r="B1245" s="51" t="s">
        <v>415</v>
      </c>
      <c r="C1245" s="435"/>
      <c r="D1245" s="435"/>
      <c r="E1245" s="435"/>
    </row>
    <row r="1246" spans="1:5" ht="27.75" customHeight="1">
      <c r="A1246" s="491" t="s">
        <v>753</v>
      </c>
      <c r="B1246" s="16" t="s">
        <v>700</v>
      </c>
      <c r="C1246" s="462">
        <f>C1460</f>
        <v>960000</v>
      </c>
      <c r="D1246" s="462"/>
      <c r="E1246" s="462">
        <f>E1460</f>
        <v>960000</v>
      </c>
    </row>
    <row r="1247" spans="1:5" ht="27.75" customHeight="1">
      <c r="A1247" s="491"/>
      <c r="B1247" s="53" t="s">
        <v>416</v>
      </c>
      <c r="C1247" s="435"/>
      <c r="D1247" s="435"/>
      <c r="E1247" s="435"/>
    </row>
    <row r="1248" spans="1:5" ht="27.75" customHeight="1">
      <c r="A1248" s="491" t="s">
        <v>205</v>
      </c>
      <c r="B1248" s="33" t="s">
        <v>703</v>
      </c>
      <c r="C1248" s="462">
        <v>100000</v>
      </c>
      <c r="D1248" s="462"/>
      <c r="E1248" s="462">
        <v>100000</v>
      </c>
    </row>
    <row r="1249" spans="1:5" ht="27.75" customHeight="1">
      <c r="A1249" s="491"/>
      <c r="B1249" s="42" t="s">
        <v>470</v>
      </c>
      <c r="C1249" s="435"/>
      <c r="D1249" s="435"/>
      <c r="E1249" s="435"/>
    </row>
    <row r="1250" spans="1:5" ht="27.75" customHeight="1">
      <c r="A1250" s="491" t="s">
        <v>206</v>
      </c>
      <c r="B1250" s="16" t="s">
        <v>704</v>
      </c>
      <c r="C1250" s="462"/>
      <c r="D1250" s="462"/>
      <c r="E1250" s="462"/>
    </row>
    <row r="1251" spans="1:5" ht="16.8" thickBot="1">
      <c r="A1251" s="491"/>
      <c r="B1251" s="53" t="s">
        <v>708</v>
      </c>
      <c r="C1251" s="463"/>
      <c r="D1251" s="463"/>
      <c r="E1251" s="463"/>
    </row>
    <row r="1252" spans="1:5" ht="19.2" thickBot="1">
      <c r="A1252" s="185"/>
      <c r="B1252" s="186" t="s">
        <v>705</v>
      </c>
      <c r="C1252" s="188">
        <f>SUM(C1244:C1251)</f>
        <v>1060000</v>
      </c>
      <c r="D1252" s="188">
        <f>SUM(D1244:D1251)</f>
        <v>0</v>
      </c>
      <c r="E1252" s="188">
        <f>SUM(E1244:E1251)</f>
        <v>1060000</v>
      </c>
    </row>
    <row r="1253" spans="1:5" ht="17.399999999999999">
      <c r="A1253" s="19"/>
      <c r="B1253" s="20"/>
      <c r="C1253" s="21"/>
      <c r="D1253" s="21"/>
      <c r="E1253" s="21"/>
    </row>
    <row r="1254" spans="1:5" ht="17.399999999999999">
      <c r="A1254" s="19"/>
      <c r="B1254" s="20"/>
      <c r="C1254" s="21"/>
      <c r="D1254" s="21"/>
      <c r="E1254" s="21"/>
    </row>
    <row r="1255" spans="1:5" ht="17.399999999999999">
      <c r="A1255" s="19"/>
      <c r="B1255" s="20"/>
      <c r="C1255" s="21"/>
      <c r="D1255" s="21"/>
      <c r="E1255" s="21"/>
    </row>
    <row r="1256" spans="1:5" ht="17.399999999999999">
      <c r="A1256" s="19"/>
      <c r="B1256" s="20"/>
      <c r="C1256" s="21"/>
      <c r="D1256" s="21"/>
      <c r="E1256" s="21"/>
    </row>
    <row r="1257" spans="1:5" ht="17.399999999999999">
      <c r="A1257" s="19"/>
      <c r="B1257" s="20"/>
      <c r="C1257" s="21"/>
      <c r="D1257" s="21"/>
      <c r="E1257" s="21"/>
    </row>
    <row r="1258" spans="1:5" ht="17.399999999999999">
      <c r="A1258" s="19"/>
      <c r="B1258" s="20"/>
      <c r="C1258" s="21"/>
      <c r="D1258" s="21"/>
      <c r="E1258" s="21"/>
    </row>
    <row r="1259" spans="1:5" ht="17.399999999999999">
      <c r="A1259" s="19"/>
      <c r="B1259" s="20"/>
      <c r="C1259" s="21"/>
      <c r="D1259" s="21"/>
      <c r="E1259" s="21"/>
    </row>
    <row r="1260" spans="1:5" ht="17.399999999999999">
      <c r="A1260" s="19"/>
      <c r="B1260" s="20"/>
      <c r="C1260" s="21"/>
      <c r="D1260" s="21"/>
      <c r="E1260" s="21"/>
    </row>
    <row r="1261" spans="1:5" ht="17.399999999999999">
      <c r="A1261" s="19"/>
      <c r="B1261" s="20"/>
      <c r="C1261" s="21"/>
      <c r="D1261" s="21"/>
      <c r="E1261" s="21"/>
    </row>
    <row r="1262" spans="1:5" ht="17.399999999999999">
      <c r="A1262" s="19"/>
      <c r="B1262" s="20"/>
      <c r="C1262" s="21"/>
      <c r="D1262" s="21"/>
      <c r="E1262" s="21"/>
    </row>
    <row r="1263" spans="1:5" ht="17.399999999999999">
      <c r="A1263" s="19"/>
      <c r="B1263" s="20"/>
      <c r="C1263" s="21"/>
      <c r="D1263" s="21"/>
      <c r="E1263" s="21"/>
    </row>
    <row r="1264" spans="1:5" ht="17.399999999999999">
      <c r="A1264" s="19"/>
      <c r="B1264" s="20"/>
      <c r="C1264" s="21"/>
      <c r="D1264" s="21"/>
      <c r="E1264" s="21"/>
    </row>
    <row r="1265" spans="1:5" ht="17.399999999999999">
      <c r="A1265" s="19"/>
      <c r="B1265" s="20"/>
      <c r="C1265" s="21"/>
      <c r="D1265" s="21"/>
      <c r="E1265" s="21"/>
    </row>
    <row r="1266" spans="1:5" ht="17.399999999999999">
      <c r="A1266" s="19"/>
      <c r="B1266" s="20"/>
      <c r="C1266" s="21"/>
      <c r="D1266" s="21"/>
      <c r="E1266" s="21"/>
    </row>
    <row r="1267" spans="1:5" ht="17.399999999999999">
      <c r="A1267" s="19"/>
      <c r="B1267" s="20"/>
      <c r="C1267" s="21"/>
      <c r="D1267" s="21"/>
      <c r="E1267" s="21"/>
    </row>
    <row r="1268" spans="1:5" ht="17.399999999999999">
      <c r="A1268" s="19"/>
      <c r="B1268" s="20"/>
      <c r="C1268" s="21"/>
      <c r="D1268" s="21"/>
      <c r="E1268" s="21"/>
    </row>
    <row r="1269" spans="1:5" ht="17.399999999999999">
      <c r="A1269" s="19"/>
      <c r="B1269" s="20"/>
      <c r="C1269" s="21"/>
      <c r="D1269" s="21"/>
      <c r="E1269" s="21"/>
    </row>
    <row r="1270" spans="1:5" ht="17.399999999999999">
      <c r="A1270" s="19"/>
      <c r="B1270" s="20"/>
      <c r="C1270" s="21"/>
      <c r="D1270" s="21"/>
      <c r="E1270" s="21"/>
    </row>
    <row r="1271" spans="1:5" ht="17.399999999999999">
      <c r="A1271" s="19"/>
      <c r="B1271" s="20"/>
      <c r="C1271" s="21"/>
      <c r="D1271" s="21"/>
      <c r="E1271" s="21"/>
    </row>
    <row r="1272" spans="1:5" ht="18" thickBot="1">
      <c r="A1272" s="19"/>
      <c r="B1272" s="20"/>
      <c r="C1272" s="21"/>
      <c r="D1272" s="21"/>
      <c r="E1272" s="21"/>
    </row>
    <row r="1273" spans="1:5" ht="22.8">
      <c r="A1273" s="495" t="s">
        <v>520</v>
      </c>
      <c r="B1273" s="496"/>
      <c r="C1273" s="496"/>
      <c r="D1273" s="496"/>
      <c r="E1273" s="497"/>
    </row>
    <row r="1274" spans="1:5" ht="24.6">
      <c r="A1274" s="498" t="s">
        <v>280</v>
      </c>
      <c r="B1274" s="499"/>
      <c r="C1274" s="499"/>
      <c r="D1274" s="499"/>
      <c r="E1274" s="500"/>
    </row>
    <row r="1275" spans="1:5" ht="16.5" customHeight="1">
      <c r="A1275" s="442" t="s">
        <v>790</v>
      </c>
      <c r="B1275" s="443"/>
      <c r="C1275" s="443"/>
      <c r="D1275" s="443"/>
      <c r="E1275" s="444"/>
    </row>
    <row r="1276" spans="1:5" ht="18.600000000000001">
      <c r="A1276" s="454" t="s">
        <v>792</v>
      </c>
      <c r="B1276" s="455"/>
      <c r="C1276" s="455"/>
      <c r="D1276" s="455"/>
      <c r="E1276" s="456"/>
    </row>
    <row r="1277" spans="1:5" ht="18.600000000000001">
      <c r="A1277" s="445">
        <v>3</v>
      </c>
      <c r="B1277" s="446"/>
      <c r="C1277" s="446"/>
      <c r="D1277" s="446"/>
      <c r="E1277" s="447"/>
    </row>
    <row r="1278" spans="1:5" ht="20.399999999999999">
      <c r="A1278" s="451" t="s">
        <v>474</v>
      </c>
      <c r="B1278" s="452"/>
      <c r="C1278" s="452"/>
      <c r="D1278" s="452"/>
      <c r="E1278" s="453"/>
    </row>
    <row r="1279" spans="1:5" ht="16.8" thickBot="1">
      <c r="A1279" s="425"/>
      <c r="B1279" s="426"/>
      <c r="C1279" s="426"/>
      <c r="D1279" s="426"/>
      <c r="E1279" s="427"/>
    </row>
    <row r="1280" spans="1:5" ht="55.5" customHeight="1">
      <c r="A1280" s="428" t="s">
        <v>522</v>
      </c>
      <c r="B1280" s="429"/>
      <c r="C1280" s="11" t="s">
        <v>523</v>
      </c>
      <c r="D1280" s="11" t="s">
        <v>776</v>
      </c>
      <c r="E1280" s="11" t="s">
        <v>780</v>
      </c>
    </row>
    <row r="1281" spans="1:5" ht="25.5" customHeight="1" thickBot="1">
      <c r="A1281" s="474" t="s">
        <v>281</v>
      </c>
      <c r="B1281" s="493"/>
      <c r="C1281" s="60" t="s">
        <v>538</v>
      </c>
      <c r="D1281" s="60" t="s">
        <v>777</v>
      </c>
      <c r="E1281" s="60" t="s">
        <v>778</v>
      </c>
    </row>
    <row r="1282" spans="1:5" ht="25.5" customHeight="1">
      <c r="A1282" s="494" t="s">
        <v>207</v>
      </c>
      <c r="B1282" s="16" t="s">
        <v>699</v>
      </c>
      <c r="C1282" s="462">
        <v>50000000</v>
      </c>
      <c r="D1282" s="462">
        <f>[5]PS4!$BM$358</f>
        <v>6991303.5999999996</v>
      </c>
      <c r="E1282" s="462">
        <v>50000000</v>
      </c>
    </row>
    <row r="1283" spans="1:5" ht="25.5" customHeight="1">
      <c r="A1283" s="491"/>
      <c r="B1283" s="51" t="s">
        <v>415</v>
      </c>
      <c r="C1283" s="435"/>
      <c r="D1283" s="435"/>
      <c r="E1283" s="435"/>
    </row>
    <row r="1284" spans="1:5" ht="25.5" customHeight="1">
      <c r="A1284" s="491" t="s">
        <v>208</v>
      </c>
      <c r="B1284" s="16" t="s">
        <v>700</v>
      </c>
      <c r="C1284" s="462"/>
      <c r="D1284" s="462">
        <v>0</v>
      </c>
      <c r="E1284" s="462"/>
    </row>
    <row r="1285" spans="1:5" ht="25.5" customHeight="1">
      <c r="A1285" s="491"/>
      <c r="B1285" s="53" t="s">
        <v>416</v>
      </c>
      <c r="C1285" s="435"/>
      <c r="D1285" s="435"/>
      <c r="E1285" s="435"/>
    </row>
    <row r="1286" spans="1:5" ht="25.5" customHeight="1">
      <c r="A1286" s="491" t="s">
        <v>209</v>
      </c>
      <c r="B1286" s="16" t="s">
        <v>701</v>
      </c>
      <c r="C1286" s="462"/>
      <c r="D1286" s="462">
        <v>0</v>
      </c>
      <c r="E1286" s="462"/>
    </row>
    <row r="1287" spans="1:5" ht="25.5" customHeight="1">
      <c r="A1287" s="491"/>
      <c r="B1287" s="53" t="s">
        <v>417</v>
      </c>
      <c r="C1287" s="435"/>
      <c r="D1287" s="435"/>
      <c r="E1287" s="435"/>
    </row>
    <row r="1288" spans="1:5" ht="25.5" customHeight="1">
      <c r="A1288" s="491" t="s">
        <v>210</v>
      </c>
      <c r="B1288" s="16" t="s">
        <v>707</v>
      </c>
      <c r="C1288" s="462"/>
      <c r="D1288" s="462">
        <v>0</v>
      </c>
      <c r="E1288" s="462"/>
    </row>
    <row r="1289" spans="1:5" ht="16.8" thickBot="1">
      <c r="A1289" s="501"/>
      <c r="B1289" s="53" t="s">
        <v>708</v>
      </c>
      <c r="C1289" s="463"/>
      <c r="D1289" s="463"/>
      <c r="E1289" s="463"/>
    </row>
    <row r="1290" spans="1:5" ht="19.2" thickBot="1">
      <c r="A1290" s="189"/>
      <c r="B1290" s="190" t="s">
        <v>706</v>
      </c>
      <c r="C1290" s="187">
        <f>SUM(C1282:C1289)</f>
        <v>50000000</v>
      </c>
      <c r="D1290" s="187">
        <f>SUM(D1282:D1289)</f>
        <v>6991303.5999999996</v>
      </c>
      <c r="E1290" s="187">
        <f>SUM(E1282:E1289)</f>
        <v>50000000</v>
      </c>
    </row>
    <row r="1291" spans="1:5" ht="17.399999999999999">
      <c r="A1291" s="19"/>
      <c r="B1291" s="20"/>
      <c r="C1291" s="21"/>
      <c r="D1291" s="21"/>
      <c r="E1291" s="21"/>
    </row>
    <row r="1292" spans="1:5" ht="17.399999999999999">
      <c r="A1292" s="19"/>
      <c r="B1292" s="20"/>
      <c r="C1292" s="21"/>
      <c r="D1292" s="21"/>
      <c r="E1292" s="21"/>
    </row>
    <row r="1293" spans="1:5" ht="17.399999999999999">
      <c r="A1293" s="19"/>
      <c r="B1293" s="20"/>
      <c r="C1293" s="21"/>
      <c r="D1293" s="21"/>
      <c r="E1293" s="21"/>
    </row>
    <row r="1294" spans="1:5" ht="17.399999999999999">
      <c r="A1294" s="19"/>
      <c r="B1294" s="20"/>
      <c r="C1294" s="21"/>
      <c r="D1294" s="21"/>
      <c r="E1294" s="21"/>
    </row>
    <row r="1295" spans="1:5" ht="17.399999999999999">
      <c r="A1295" s="19"/>
      <c r="B1295" s="20"/>
      <c r="C1295" s="21"/>
      <c r="D1295" s="21"/>
      <c r="E1295" s="21"/>
    </row>
    <row r="1296" spans="1:5" ht="17.399999999999999">
      <c r="A1296" s="19"/>
      <c r="B1296" s="20"/>
      <c r="C1296" s="21"/>
      <c r="D1296" s="21"/>
      <c r="E1296" s="21"/>
    </row>
    <row r="1297" spans="1:5" ht="17.399999999999999">
      <c r="A1297" s="19"/>
      <c r="B1297" s="20"/>
      <c r="C1297" s="21"/>
      <c r="D1297" s="21"/>
      <c r="E1297" s="21"/>
    </row>
    <row r="1298" spans="1:5" ht="17.399999999999999">
      <c r="A1298" s="19"/>
      <c r="B1298" s="20"/>
      <c r="C1298" s="21"/>
      <c r="D1298" s="21"/>
      <c r="E1298" s="21"/>
    </row>
    <row r="1299" spans="1:5" ht="17.399999999999999">
      <c r="A1299" s="19"/>
      <c r="B1299" s="20"/>
      <c r="C1299" s="21"/>
      <c r="D1299" s="21"/>
      <c r="E1299" s="21"/>
    </row>
    <row r="1300" spans="1:5" ht="17.399999999999999">
      <c r="A1300" s="19"/>
      <c r="B1300" s="20"/>
      <c r="C1300" s="21"/>
      <c r="D1300" s="21"/>
      <c r="E1300" s="21"/>
    </row>
    <row r="1301" spans="1:5" ht="17.399999999999999">
      <c r="A1301" s="19"/>
      <c r="B1301" s="20"/>
      <c r="C1301" s="21"/>
      <c r="D1301" s="21"/>
      <c r="E1301" s="21"/>
    </row>
    <row r="1302" spans="1:5" ht="17.399999999999999">
      <c r="A1302" s="19"/>
      <c r="B1302" s="20"/>
      <c r="C1302" s="21"/>
      <c r="D1302" s="21"/>
      <c r="E1302" s="21"/>
    </row>
    <row r="1303" spans="1:5" ht="17.399999999999999">
      <c r="A1303" s="19"/>
      <c r="B1303" s="20"/>
      <c r="C1303" s="21"/>
      <c r="D1303" s="21"/>
      <c r="E1303" s="21"/>
    </row>
    <row r="1304" spans="1:5" ht="17.399999999999999">
      <c r="A1304" s="19"/>
      <c r="B1304" s="20"/>
      <c r="C1304" s="21"/>
      <c r="D1304" s="21"/>
      <c r="E1304" s="21"/>
    </row>
    <row r="1305" spans="1:5" ht="17.399999999999999">
      <c r="A1305" s="19"/>
      <c r="B1305" s="20"/>
      <c r="C1305" s="21"/>
      <c r="D1305" s="21"/>
      <c r="E1305" s="21"/>
    </row>
    <row r="1306" spans="1:5" ht="17.399999999999999">
      <c r="A1306" s="19"/>
      <c r="B1306" s="20"/>
      <c r="C1306" s="21"/>
      <c r="D1306" s="21"/>
      <c r="E1306" s="21"/>
    </row>
    <row r="1307" spans="1:5" ht="17.399999999999999">
      <c r="A1307" s="19"/>
      <c r="B1307" s="20"/>
      <c r="C1307" s="21"/>
      <c r="D1307" s="21"/>
      <c r="E1307" s="21"/>
    </row>
    <row r="1308" spans="1:5" ht="17.399999999999999">
      <c r="A1308" s="19"/>
      <c r="B1308" s="20"/>
      <c r="C1308" s="21"/>
      <c r="D1308" s="21"/>
      <c r="E1308" s="21"/>
    </row>
    <row r="1309" spans="1:5" ht="18" thickBot="1">
      <c r="A1309" s="19"/>
      <c r="B1309" s="20"/>
      <c r="C1309" s="21"/>
      <c r="D1309" s="21"/>
      <c r="E1309" s="21"/>
    </row>
    <row r="1310" spans="1:5" ht="24.75" customHeight="1">
      <c r="A1310" s="495" t="s">
        <v>520</v>
      </c>
      <c r="B1310" s="496"/>
      <c r="C1310" s="496"/>
      <c r="D1310" s="496"/>
      <c r="E1310" s="497"/>
    </row>
    <row r="1311" spans="1:5" ht="24.6">
      <c r="A1311" s="498" t="s">
        <v>280</v>
      </c>
      <c r="B1311" s="499"/>
      <c r="C1311" s="499"/>
      <c r="D1311" s="499"/>
      <c r="E1311" s="500"/>
    </row>
    <row r="1312" spans="1:5" ht="20.399999999999999">
      <c r="A1312" s="442" t="s">
        <v>790</v>
      </c>
      <c r="B1312" s="443"/>
      <c r="C1312" s="443"/>
      <c r="D1312" s="443"/>
      <c r="E1312" s="444"/>
    </row>
    <row r="1313" spans="1:5" ht="18.600000000000001">
      <c r="A1313" s="454" t="s">
        <v>792</v>
      </c>
      <c r="B1313" s="455"/>
      <c r="C1313" s="455"/>
      <c r="D1313" s="455"/>
      <c r="E1313" s="456"/>
    </row>
    <row r="1314" spans="1:5" ht="18.600000000000001">
      <c r="A1314" s="445">
        <v>4</v>
      </c>
      <c r="B1314" s="446"/>
      <c r="C1314" s="446"/>
      <c r="D1314" s="446"/>
      <c r="E1314" s="447"/>
    </row>
    <row r="1315" spans="1:5" ht="20.399999999999999">
      <c r="A1315" s="451" t="s">
        <v>547</v>
      </c>
      <c r="B1315" s="452"/>
      <c r="C1315" s="452"/>
      <c r="D1315" s="452"/>
      <c r="E1315" s="453"/>
    </row>
    <row r="1316" spans="1:5" ht="16.8" thickBot="1">
      <c r="A1316" s="425"/>
      <c r="B1316" s="426"/>
      <c r="C1316" s="426"/>
      <c r="D1316" s="426"/>
      <c r="E1316" s="427"/>
    </row>
    <row r="1317" spans="1:5" ht="27" customHeight="1">
      <c r="A1317" s="428" t="s">
        <v>522</v>
      </c>
      <c r="B1317" s="429"/>
      <c r="C1317" s="11" t="s">
        <v>523</v>
      </c>
      <c r="D1317" s="11" t="s">
        <v>776</v>
      </c>
      <c r="E1317" s="11" t="s">
        <v>780</v>
      </c>
    </row>
    <row r="1318" spans="1:5" ht="27" customHeight="1" thickBot="1">
      <c r="A1318" s="474" t="s">
        <v>281</v>
      </c>
      <c r="B1318" s="493"/>
      <c r="C1318" s="60" t="s">
        <v>538</v>
      </c>
      <c r="D1318" s="60" t="s">
        <v>777</v>
      </c>
      <c r="E1318" s="60" t="s">
        <v>778</v>
      </c>
    </row>
    <row r="1319" spans="1:5" ht="27" customHeight="1">
      <c r="A1319" s="494" t="s">
        <v>211</v>
      </c>
      <c r="B1319" s="16" t="s">
        <v>709</v>
      </c>
      <c r="C1319" s="462"/>
      <c r="D1319" s="462">
        <v>0</v>
      </c>
      <c r="E1319" s="462"/>
    </row>
    <row r="1320" spans="1:5" ht="27" customHeight="1">
      <c r="A1320" s="491"/>
      <c r="B1320" s="51" t="s">
        <v>415</v>
      </c>
      <c r="C1320" s="435"/>
      <c r="D1320" s="435"/>
      <c r="E1320" s="435"/>
    </row>
    <row r="1321" spans="1:5" ht="27" customHeight="1">
      <c r="A1321" s="491" t="s">
        <v>212</v>
      </c>
      <c r="B1321" s="16" t="s">
        <v>700</v>
      </c>
      <c r="C1321" s="462"/>
      <c r="D1321" s="462">
        <v>0</v>
      </c>
      <c r="E1321" s="462"/>
    </row>
    <row r="1322" spans="1:5" ht="27" customHeight="1">
      <c r="A1322" s="491"/>
      <c r="B1322" s="53" t="s">
        <v>416</v>
      </c>
      <c r="C1322" s="435"/>
      <c r="D1322" s="435"/>
      <c r="E1322" s="435"/>
    </row>
    <row r="1323" spans="1:5" ht="27" customHeight="1">
      <c r="A1323" s="491" t="s">
        <v>213</v>
      </c>
      <c r="B1323" s="16" t="s">
        <v>701</v>
      </c>
      <c r="C1323" s="462"/>
      <c r="D1323" s="462">
        <v>0</v>
      </c>
      <c r="E1323" s="462"/>
    </row>
    <row r="1324" spans="1:5" ht="27" customHeight="1">
      <c r="A1324" s="491"/>
      <c r="B1324" s="53" t="s">
        <v>417</v>
      </c>
      <c r="C1324" s="435"/>
      <c r="D1324" s="435"/>
      <c r="E1324" s="435"/>
    </row>
    <row r="1325" spans="1:5" ht="27" customHeight="1">
      <c r="A1325" s="491" t="s">
        <v>214</v>
      </c>
      <c r="B1325" s="16" t="s">
        <v>707</v>
      </c>
      <c r="C1325" s="462"/>
      <c r="D1325" s="462">
        <v>0</v>
      </c>
      <c r="E1325" s="462"/>
    </row>
    <row r="1326" spans="1:5" ht="16.8" thickBot="1">
      <c r="A1326" s="492"/>
      <c r="B1326" s="59" t="s">
        <v>708</v>
      </c>
      <c r="C1326" s="473"/>
      <c r="D1326" s="473"/>
      <c r="E1326" s="473"/>
    </row>
    <row r="1327" spans="1:5" ht="19.2" thickBot="1">
      <c r="A1327" s="189"/>
      <c r="B1327" s="186" t="s">
        <v>710</v>
      </c>
      <c r="C1327" s="188">
        <f>C1325+C1323+C1321+C1319</f>
        <v>0</v>
      </c>
      <c r="D1327" s="188">
        <f>D1325+D1323+D1321+D1319</f>
        <v>0</v>
      </c>
      <c r="E1327" s="188">
        <f>E1325+E1323+E1321+E1319</f>
        <v>0</v>
      </c>
    </row>
    <row r="1328" spans="1:5" ht="17.399999999999999">
      <c r="A1328" s="19"/>
      <c r="B1328" s="20"/>
      <c r="C1328" s="21"/>
      <c r="D1328" s="21"/>
      <c r="E1328" s="21"/>
    </row>
    <row r="1329" spans="1:5" ht="17.399999999999999">
      <c r="A1329" s="19"/>
      <c r="B1329" s="20"/>
      <c r="C1329" s="21"/>
      <c r="D1329" s="21"/>
      <c r="E1329" s="21"/>
    </row>
    <row r="1330" spans="1:5" ht="17.399999999999999">
      <c r="A1330" s="19"/>
      <c r="B1330" s="20"/>
      <c r="C1330" s="21"/>
      <c r="D1330" s="21"/>
      <c r="E1330" s="21"/>
    </row>
    <row r="1331" spans="1:5" ht="17.399999999999999">
      <c r="A1331" s="19"/>
      <c r="B1331" s="20"/>
      <c r="C1331" s="21"/>
      <c r="D1331" s="21"/>
      <c r="E1331" s="21"/>
    </row>
    <row r="1332" spans="1:5" ht="17.399999999999999">
      <c r="A1332" s="19"/>
      <c r="B1332" s="20"/>
      <c r="C1332" s="21"/>
      <c r="D1332" s="21"/>
      <c r="E1332" s="21"/>
    </row>
    <row r="1333" spans="1:5" ht="17.399999999999999">
      <c r="A1333" s="19"/>
      <c r="B1333" s="20"/>
      <c r="C1333" s="21"/>
      <c r="D1333" s="21"/>
      <c r="E1333" s="21"/>
    </row>
    <row r="1334" spans="1:5" ht="17.399999999999999">
      <c r="A1334" s="19"/>
      <c r="B1334" s="20"/>
      <c r="C1334" s="21"/>
      <c r="D1334" s="21"/>
      <c r="E1334" s="21"/>
    </row>
    <row r="1335" spans="1:5" ht="17.399999999999999">
      <c r="A1335" s="19"/>
      <c r="B1335" s="20"/>
      <c r="C1335" s="21"/>
      <c r="D1335" s="21"/>
      <c r="E1335" s="21"/>
    </row>
    <row r="1336" spans="1:5" ht="17.399999999999999">
      <c r="A1336" s="19"/>
      <c r="B1336" s="20"/>
      <c r="C1336" s="21"/>
      <c r="D1336" s="21"/>
      <c r="E1336" s="21"/>
    </row>
    <row r="1337" spans="1:5" ht="17.399999999999999">
      <c r="A1337" s="19"/>
      <c r="B1337" s="20"/>
      <c r="C1337" s="21"/>
      <c r="D1337" s="21"/>
      <c r="E1337" s="21"/>
    </row>
    <row r="1338" spans="1:5" ht="17.399999999999999">
      <c r="A1338" s="19"/>
      <c r="B1338" s="20"/>
      <c r="C1338" s="21"/>
      <c r="D1338" s="21"/>
      <c r="E1338" s="21"/>
    </row>
    <row r="1339" spans="1:5" ht="17.399999999999999">
      <c r="A1339" s="19"/>
      <c r="B1339" s="20"/>
      <c r="C1339" s="21"/>
      <c r="D1339" s="21"/>
      <c r="E1339" s="21"/>
    </row>
    <row r="1340" spans="1:5" ht="17.399999999999999">
      <c r="A1340" s="19"/>
      <c r="B1340" s="20"/>
      <c r="C1340" s="21"/>
      <c r="D1340" s="21"/>
      <c r="E1340" s="21"/>
    </row>
    <row r="1341" spans="1:5" ht="17.399999999999999">
      <c r="A1341" s="19"/>
      <c r="B1341" s="20"/>
      <c r="C1341" s="21"/>
      <c r="D1341" s="21"/>
      <c r="E1341" s="21"/>
    </row>
    <row r="1342" spans="1:5" ht="17.399999999999999">
      <c r="A1342" s="19"/>
      <c r="B1342" s="20"/>
      <c r="C1342" s="21"/>
      <c r="D1342" s="21"/>
      <c r="E1342" s="21"/>
    </row>
    <row r="1343" spans="1:5" ht="17.399999999999999">
      <c r="A1343" s="19"/>
      <c r="B1343" s="20"/>
      <c r="C1343" s="21"/>
      <c r="D1343" s="21"/>
      <c r="E1343" s="21"/>
    </row>
    <row r="1344" spans="1:5" ht="17.399999999999999">
      <c r="A1344" s="19"/>
      <c r="B1344" s="20"/>
      <c r="C1344" s="21"/>
      <c r="D1344" s="21"/>
      <c r="E1344" s="21"/>
    </row>
    <row r="1345" spans="1:5" ht="22.5" customHeight="1">
      <c r="A1345" s="19"/>
      <c r="B1345" s="20"/>
      <c r="C1345" s="21"/>
      <c r="D1345" s="21"/>
      <c r="E1345" s="21"/>
    </row>
    <row r="1346" spans="1:5" ht="18" thickBot="1">
      <c r="A1346" s="19"/>
      <c r="B1346" s="20"/>
      <c r="C1346" s="21"/>
      <c r="D1346" s="21"/>
      <c r="E1346" s="21"/>
    </row>
    <row r="1347" spans="1:5" ht="22.8">
      <c r="A1347" s="495" t="s">
        <v>520</v>
      </c>
      <c r="B1347" s="496"/>
      <c r="C1347" s="496"/>
      <c r="D1347" s="496"/>
      <c r="E1347" s="497"/>
    </row>
    <row r="1348" spans="1:5" ht="24.6">
      <c r="A1348" s="498" t="s">
        <v>280</v>
      </c>
      <c r="B1348" s="499"/>
      <c r="C1348" s="499"/>
      <c r="D1348" s="499"/>
      <c r="E1348" s="500"/>
    </row>
    <row r="1349" spans="1:5" ht="20.399999999999999">
      <c r="A1349" s="442" t="s">
        <v>790</v>
      </c>
      <c r="B1349" s="443"/>
      <c r="C1349" s="443"/>
      <c r="D1349" s="443"/>
      <c r="E1349" s="444"/>
    </row>
    <row r="1350" spans="1:5" ht="18.600000000000001">
      <c r="A1350" s="454" t="s">
        <v>792</v>
      </c>
      <c r="B1350" s="455"/>
      <c r="C1350" s="455"/>
      <c r="D1350" s="455"/>
      <c r="E1350" s="456"/>
    </row>
    <row r="1351" spans="1:5" ht="18.600000000000001">
      <c r="A1351" s="445">
        <v>5</v>
      </c>
      <c r="B1351" s="446"/>
      <c r="C1351" s="446"/>
      <c r="D1351" s="446"/>
      <c r="E1351" s="447"/>
    </row>
    <row r="1352" spans="1:5" ht="20.399999999999999">
      <c r="A1352" s="451" t="s">
        <v>672</v>
      </c>
      <c r="B1352" s="452"/>
      <c r="C1352" s="452"/>
      <c r="D1352" s="452"/>
      <c r="E1352" s="453"/>
    </row>
    <row r="1353" spans="1:5" ht="16.8" thickBot="1">
      <c r="A1353" s="425"/>
      <c r="B1353" s="426"/>
      <c r="C1353" s="426"/>
      <c r="D1353" s="426"/>
      <c r="E1353" s="427"/>
    </row>
    <row r="1354" spans="1:5" ht="26.25" customHeight="1">
      <c r="A1354" s="428" t="s">
        <v>522</v>
      </c>
      <c r="B1354" s="429"/>
      <c r="C1354" s="11" t="s">
        <v>523</v>
      </c>
      <c r="D1354" s="11" t="s">
        <v>776</v>
      </c>
      <c r="E1354" s="11" t="s">
        <v>780</v>
      </c>
    </row>
    <row r="1355" spans="1:5" ht="26.25" customHeight="1" thickBot="1">
      <c r="A1355" s="474" t="s">
        <v>281</v>
      </c>
      <c r="B1355" s="493"/>
      <c r="C1355" s="60" t="s">
        <v>538</v>
      </c>
      <c r="D1355" s="60" t="s">
        <v>777</v>
      </c>
      <c r="E1355" s="60" t="s">
        <v>778</v>
      </c>
    </row>
    <row r="1356" spans="1:5" ht="26.25" customHeight="1">
      <c r="A1356" s="494" t="s">
        <v>215</v>
      </c>
      <c r="B1356" s="16" t="s">
        <v>699</v>
      </c>
      <c r="C1356" s="462"/>
      <c r="D1356" s="462"/>
      <c r="E1356" s="462"/>
    </row>
    <row r="1357" spans="1:5" ht="26.25" customHeight="1">
      <c r="A1357" s="491"/>
      <c r="B1357" s="51" t="s">
        <v>415</v>
      </c>
      <c r="C1357" s="435"/>
      <c r="D1357" s="435"/>
      <c r="E1357" s="435"/>
    </row>
    <row r="1358" spans="1:5" ht="26.25" customHeight="1">
      <c r="A1358" s="491" t="s">
        <v>216</v>
      </c>
      <c r="B1358" s="16" t="s">
        <v>700</v>
      </c>
      <c r="C1358" s="462">
        <v>10000000</v>
      </c>
      <c r="D1358" s="462"/>
      <c r="E1358" s="462">
        <v>10000000</v>
      </c>
    </row>
    <row r="1359" spans="1:5" ht="26.25" customHeight="1" thickBot="1">
      <c r="A1359" s="491"/>
      <c r="B1359" s="53" t="s">
        <v>416</v>
      </c>
      <c r="C1359" s="473"/>
      <c r="D1359" s="435"/>
      <c r="E1359" s="473"/>
    </row>
    <row r="1360" spans="1:5" ht="26.25" customHeight="1">
      <c r="A1360" s="491" t="s">
        <v>217</v>
      </c>
      <c r="B1360" s="178" t="s">
        <v>711</v>
      </c>
      <c r="C1360" s="434">
        <f>300000*36</f>
        <v>10800000</v>
      </c>
      <c r="D1360" s="462"/>
      <c r="E1360" s="434">
        <f>300000*36</f>
        <v>10800000</v>
      </c>
    </row>
    <row r="1361" spans="1:5" ht="26.25" customHeight="1" thickBot="1">
      <c r="A1361" s="491"/>
      <c r="B1361" s="17" t="s">
        <v>469</v>
      </c>
      <c r="C1361" s="463"/>
      <c r="D1361" s="435"/>
      <c r="E1361" s="463"/>
    </row>
    <row r="1362" spans="1:5" ht="26.25" customHeight="1">
      <c r="A1362" s="491" t="s">
        <v>218</v>
      </c>
      <c r="B1362" s="16" t="s">
        <v>707</v>
      </c>
      <c r="C1362" s="473"/>
      <c r="D1362" s="462"/>
      <c r="E1362" s="473"/>
    </row>
    <row r="1363" spans="1:5" ht="16.8" thickBot="1">
      <c r="A1363" s="492"/>
      <c r="B1363" s="59" t="s">
        <v>708</v>
      </c>
      <c r="C1363" s="473"/>
      <c r="D1363" s="473"/>
      <c r="E1363" s="473"/>
    </row>
    <row r="1364" spans="1:5" ht="19.2" thickBot="1">
      <c r="A1364" s="189"/>
      <c r="B1364" s="186" t="s">
        <v>710</v>
      </c>
      <c r="C1364" s="188">
        <f>C1362+C1360+C1358+C1356</f>
        <v>20800000</v>
      </c>
      <c r="D1364" s="188">
        <f>D1362+D1360+D1358+D1356</f>
        <v>0</v>
      </c>
      <c r="E1364" s="188">
        <f>E1362+E1360+E1358+E1356</f>
        <v>20800000</v>
      </c>
    </row>
    <row r="1365" spans="1:5" ht="17.399999999999999">
      <c r="A1365" s="19"/>
      <c r="B1365" s="20"/>
      <c r="C1365" s="21"/>
      <c r="D1365" s="21"/>
      <c r="E1365" s="21"/>
    </row>
    <row r="1366" spans="1:5" ht="17.399999999999999">
      <c r="A1366" s="19"/>
      <c r="B1366" s="20"/>
      <c r="C1366" s="21"/>
      <c r="D1366" s="21"/>
      <c r="E1366" s="21"/>
    </row>
    <row r="1367" spans="1:5" ht="17.399999999999999">
      <c r="A1367" s="19"/>
      <c r="B1367" s="20"/>
      <c r="C1367" s="21"/>
      <c r="D1367" s="21"/>
      <c r="E1367" s="21"/>
    </row>
    <row r="1368" spans="1:5" ht="17.399999999999999">
      <c r="A1368" s="19"/>
      <c r="B1368" s="20"/>
      <c r="C1368" s="21"/>
      <c r="D1368" s="21"/>
      <c r="E1368" s="21"/>
    </row>
    <row r="1369" spans="1:5" ht="17.399999999999999">
      <c r="A1369" s="19"/>
      <c r="B1369" s="20"/>
      <c r="C1369" s="21"/>
      <c r="D1369" s="21"/>
      <c r="E1369" s="21"/>
    </row>
    <row r="1370" spans="1:5" ht="17.399999999999999">
      <c r="A1370" s="19"/>
      <c r="B1370" s="20"/>
      <c r="C1370" s="21"/>
      <c r="D1370" s="21"/>
      <c r="E1370" s="21"/>
    </row>
    <row r="1371" spans="1:5" ht="17.399999999999999">
      <c r="A1371" s="19"/>
      <c r="B1371" s="20"/>
      <c r="C1371" s="21"/>
      <c r="D1371" s="21"/>
      <c r="E1371" s="21"/>
    </row>
    <row r="1372" spans="1:5" ht="17.399999999999999">
      <c r="A1372" s="19"/>
      <c r="B1372" s="20"/>
      <c r="C1372" s="21"/>
      <c r="D1372" s="21"/>
      <c r="E1372" s="21"/>
    </row>
    <row r="1373" spans="1:5" ht="17.399999999999999">
      <c r="A1373" s="19"/>
      <c r="B1373" s="20"/>
      <c r="C1373" s="21"/>
      <c r="D1373" s="21"/>
      <c r="E1373" s="21"/>
    </row>
    <row r="1374" spans="1:5" ht="17.399999999999999">
      <c r="A1374" s="19"/>
      <c r="B1374" s="20"/>
      <c r="C1374" s="21"/>
      <c r="D1374" s="21"/>
      <c r="E1374" s="21"/>
    </row>
    <row r="1375" spans="1:5" ht="17.399999999999999">
      <c r="A1375" s="19"/>
      <c r="B1375" s="20"/>
      <c r="C1375" s="21"/>
      <c r="D1375" s="21"/>
      <c r="E1375" s="21"/>
    </row>
    <row r="1376" spans="1:5" ht="17.399999999999999">
      <c r="A1376" s="19"/>
      <c r="B1376" s="20"/>
      <c r="C1376" s="21"/>
      <c r="D1376" s="21"/>
      <c r="E1376" s="21"/>
    </row>
    <row r="1377" spans="1:5" ht="17.399999999999999">
      <c r="A1377" s="19"/>
      <c r="B1377" s="20"/>
      <c r="C1377" s="21"/>
      <c r="D1377" s="21"/>
      <c r="E1377" s="21"/>
    </row>
    <row r="1378" spans="1:5" ht="17.399999999999999">
      <c r="A1378" s="19"/>
      <c r="B1378" s="20"/>
      <c r="C1378" s="21"/>
      <c r="D1378" s="21"/>
      <c r="E1378" s="21"/>
    </row>
    <row r="1379" spans="1:5" ht="17.399999999999999">
      <c r="A1379" s="19"/>
      <c r="B1379" s="20"/>
      <c r="C1379" s="21"/>
      <c r="D1379" s="21"/>
      <c r="E1379" s="21"/>
    </row>
    <row r="1380" spans="1:5" ht="17.399999999999999">
      <c r="A1380" s="19"/>
      <c r="B1380" s="20"/>
      <c r="C1380" s="21"/>
      <c r="D1380" s="21"/>
      <c r="E1380" s="21"/>
    </row>
    <row r="1381" spans="1:5" ht="17.399999999999999">
      <c r="A1381" s="19"/>
      <c r="B1381" s="20"/>
      <c r="C1381" s="21"/>
      <c r="D1381" s="21"/>
      <c r="E1381" s="21"/>
    </row>
    <row r="1382" spans="1:5" ht="17.399999999999999">
      <c r="A1382" s="19"/>
      <c r="B1382" s="20"/>
      <c r="C1382" s="21"/>
      <c r="D1382" s="21"/>
      <c r="E1382" s="21"/>
    </row>
    <row r="1383" spans="1:5" ht="17.399999999999999">
      <c r="A1383" s="19"/>
      <c r="B1383" s="20"/>
      <c r="C1383" s="21"/>
      <c r="D1383" s="21"/>
      <c r="E1383" s="21"/>
    </row>
    <row r="1384" spans="1:5" ht="17.399999999999999">
      <c r="A1384" s="19"/>
      <c r="B1384" s="20"/>
      <c r="C1384" s="21"/>
      <c r="D1384" s="21"/>
      <c r="E1384" s="21"/>
    </row>
    <row r="1385" spans="1:5" ht="17.399999999999999">
      <c r="A1385" s="19"/>
      <c r="B1385" s="20"/>
      <c r="C1385" s="21"/>
      <c r="D1385" s="21"/>
      <c r="E1385" s="21"/>
    </row>
    <row r="1386" spans="1:5" ht="18" thickBot="1">
      <c r="A1386" s="19"/>
      <c r="B1386" s="20"/>
      <c r="C1386" s="21"/>
      <c r="D1386" s="21"/>
      <c r="E1386" s="21"/>
    </row>
    <row r="1387" spans="1:5" ht="22.8">
      <c r="A1387" s="495" t="s">
        <v>520</v>
      </c>
      <c r="B1387" s="496"/>
      <c r="C1387" s="496"/>
      <c r="D1387" s="496"/>
      <c r="E1387" s="497"/>
    </row>
    <row r="1388" spans="1:5" ht="24.6">
      <c r="A1388" s="498" t="s">
        <v>280</v>
      </c>
      <c r="B1388" s="499"/>
      <c r="C1388" s="499"/>
      <c r="D1388" s="499"/>
      <c r="E1388" s="500"/>
    </row>
    <row r="1389" spans="1:5" ht="20.399999999999999">
      <c r="A1389" s="442" t="s">
        <v>790</v>
      </c>
      <c r="B1389" s="443"/>
      <c r="C1389" s="443"/>
      <c r="D1389" s="443"/>
      <c r="E1389" s="444"/>
    </row>
    <row r="1390" spans="1:5" ht="18.600000000000001">
      <c r="A1390" s="454" t="s">
        <v>792</v>
      </c>
      <c r="B1390" s="455"/>
      <c r="C1390" s="455"/>
      <c r="D1390" s="455"/>
      <c r="E1390" s="456"/>
    </row>
    <row r="1391" spans="1:5" ht="18.600000000000001">
      <c r="A1391" s="445">
        <v>6</v>
      </c>
      <c r="B1391" s="446"/>
      <c r="C1391" s="446"/>
      <c r="D1391" s="446"/>
      <c r="E1391" s="447"/>
    </row>
    <row r="1392" spans="1:5" ht="57" customHeight="1">
      <c r="A1392" s="451" t="s">
        <v>678</v>
      </c>
      <c r="B1392" s="452"/>
      <c r="C1392" s="452"/>
      <c r="D1392" s="452"/>
      <c r="E1392" s="453"/>
    </row>
    <row r="1393" spans="1:5" ht="39" customHeight="1" thickBot="1">
      <c r="A1393" s="425"/>
      <c r="B1393" s="426"/>
      <c r="C1393" s="426"/>
      <c r="D1393" s="426"/>
      <c r="E1393" s="427"/>
    </row>
    <row r="1394" spans="1:5" ht="46.8">
      <c r="A1394" s="428" t="s">
        <v>522</v>
      </c>
      <c r="B1394" s="429"/>
      <c r="C1394" s="11" t="s">
        <v>523</v>
      </c>
      <c r="D1394" s="11" t="s">
        <v>776</v>
      </c>
      <c r="E1394" s="11" t="s">
        <v>780</v>
      </c>
    </row>
    <row r="1395" spans="1:5" ht="22.5" customHeight="1" thickBot="1">
      <c r="A1395" s="474" t="s">
        <v>281</v>
      </c>
      <c r="B1395" s="493"/>
      <c r="C1395" s="60" t="s">
        <v>538</v>
      </c>
      <c r="D1395" s="60" t="s">
        <v>777</v>
      </c>
      <c r="E1395" s="60" t="s">
        <v>778</v>
      </c>
    </row>
    <row r="1396" spans="1:5" ht="22.5" customHeight="1">
      <c r="A1396" s="494" t="s">
        <v>219</v>
      </c>
      <c r="B1396" s="16" t="s">
        <v>699</v>
      </c>
      <c r="C1396" s="462"/>
      <c r="D1396" s="462"/>
      <c r="E1396" s="462"/>
    </row>
    <row r="1397" spans="1:5" ht="22.5" customHeight="1">
      <c r="A1397" s="491"/>
      <c r="B1397" s="51" t="s">
        <v>415</v>
      </c>
      <c r="C1397" s="435"/>
      <c r="D1397" s="435"/>
      <c r="E1397" s="435"/>
    </row>
    <row r="1398" spans="1:5" ht="22.5" customHeight="1">
      <c r="A1398" s="491" t="s">
        <v>220</v>
      </c>
      <c r="B1398" s="16" t="s">
        <v>701</v>
      </c>
      <c r="C1398" s="462"/>
      <c r="D1398" s="462"/>
      <c r="E1398" s="462"/>
    </row>
    <row r="1399" spans="1:5" ht="22.5" customHeight="1">
      <c r="A1399" s="491"/>
      <c r="B1399" s="53" t="s">
        <v>417</v>
      </c>
      <c r="C1399" s="435"/>
      <c r="D1399" s="435"/>
      <c r="E1399" s="435"/>
    </row>
    <row r="1400" spans="1:5" ht="29.25" customHeight="1">
      <c r="A1400" s="491" t="s">
        <v>221</v>
      </c>
      <c r="B1400" s="16" t="s">
        <v>707</v>
      </c>
      <c r="C1400" s="462"/>
      <c r="D1400" s="462"/>
      <c r="E1400" s="462"/>
    </row>
    <row r="1401" spans="1:5" ht="16.8" thickBot="1">
      <c r="A1401" s="492"/>
      <c r="B1401" s="59" t="s">
        <v>708</v>
      </c>
      <c r="C1401" s="473"/>
      <c r="D1401" s="473"/>
      <c r="E1401" s="473"/>
    </row>
    <row r="1402" spans="1:5" ht="30" customHeight="1" thickBot="1">
      <c r="A1402" s="189"/>
      <c r="B1402" s="186" t="s">
        <v>706</v>
      </c>
      <c r="C1402" s="188">
        <f>SUM(C1396:C1401)</f>
        <v>0</v>
      </c>
      <c r="D1402" s="188">
        <f>SUM(D1396:D1401)</f>
        <v>0</v>
      </c>
      <c r="E1402" s="188">
        <f>SUM(E1396:E1401)</f>
        <v>0</v>
      </c>
    </row>
    <row r="1404" spans="1:5" ht="19.2">
      <c r="A1404" s="464"/>
      <c r="B1404" s="198" t="s">
        <v>712</v>
      </c>
      <c r="C1404" s="466">
        <f>C1402+C1364+C1327+C1290+C1252+C1225</f>
        <v>102510000</v>
      </c>
      <c r="D1404" s="466">
        <f>D1402+D1364+D1327+D1290+D1252+D1225</f>
        <v>6991303.5999999996</v>
      </c>
      <c r="E1404" s="466">
        <f>E1402+E1364+E1327+E1290+E1252+E1225</f>
        <v>102510000</v>
      </c>
    </row>
    <row r="1405" spans="1:5" ht="36.6" thickBot="1">
      <c r="A1405" s="465"/>
      <c r="B1405" s="199" t="s">
        <v>419</v>
      </c>
      <c r="C1405" s="467"/>
      <c r="D1405" s="467"/>
      <c r="E1405" s="467"/>
    </row>
    <row r="1406" spans="1:5" ht="18.600000000000001" thickTop="1">
      <c r="A1406" s="75"/>
      <c r="B1406" s="64"/>
      <c r="C1406" s="21"/>
      <c r="D1406" s="21"/>
      <c r="E1406" s="21"/>
    </row>
    <row r="1407" spans="1:5" ht="18">
      <c r="A1407" s="75"/>
      <c r="B1407" s="64"/>
      <c r="C1407" s="21"/>
      <c r="D1407" s="21"/>
      <c r="E1407" s="21"/>
    </row>
    <row r="1408" spans="1:5" ht="18">
      <c r="A1408" s="75"/>
      <c r="B1408" s="64"/>
      <c r="C1408" s="21"/>
      <c r="D1408" s="21"/>
      <c r="E1408" s="21"/>
    </row>
    <row r="1409" spans="1:5" ht="18">
      <c r="A1409" s="75"/>
      <c r="B1409" s="64"/>
      <c r="C1409" s="21"/>
      <c r="D1409" s="21"/>
      <c r="E1409" s="21"/>
    </row>
    <row r="1410" spans="1:5" ht="18">
      <c r="A1410" s="75"/>
      <c r="B1410" s="64"/>
      <c r="C1410" s="21"/>
      <c r="D1410" s="21"/>
      <c r="E1410" s="21"/>
    </row>
    <row r="1411" spans="1:5" ht="18">
      <c r="A1411" s="75"/>
      <c r="B1411" s="64"/>
      <c r="C1411" s="21"/>
      <c r="D1411" s="21"/>
      <c r="E1411" s="21"/>
    </row>
    <row r="1412" spans="1:5" ht="18">
      <c r="A1412" s="75"/>
      <c r="B1412" s="64"/>
      <c r="C1412" s="21"/>
      <c r="D1412" s="21"/>
      <c r="E1412" s="21"/>
    </row>
    <row r="1413" spans="1:5" ht="18">
      <c r="A1413" s="75"/>
      <c r="B1413" s="64"/>
      <c r="C1413" s="21"/>
      <c r="D1413" s="21"/>
      <c r="E1413" s="21"/>
    </row>
    <row r="1414" spans="1:5" ht="18">
      <c r="A1414" s="75"/>
      <c r="B1414" s="64"/>
      <c r="C1414" s="21"/>
      <c r="D1414" s="21"/>
      <c r="E1414" s="21"/>
    </row>
    <row r="1422" spans="1:5" ht="21" customHeight="1" thickBot="1"/>
    <row r="1423" spans="1:5" ht="25.2">
      <c r="A1423" s="436" t="s">
        <v>520</v>
      </c>
      <c r="B1423" s="437"/>
      <c r="C1423" s="437"/>
      <c r="D1423" s="437"/>
      <c r="E1423" s="438"/>
    </row>
    <row r="1424" spans="1:5" ht="27">
      <c r="A1424" s="439" t="s">
        <v>280</v>
      </c>
      <c r="B1424" s="440"/>
      <c r="C1424" s="440"/>
      <c r="D1424" s="440"/>
      <c r="E1424" s="441"/>
    </row>
    <row r="1425" spans="1:9" ht="20.399999999999999">
      <c r="A1425" s="442" t="s">
        <v>795</v>
      </c>
      <c r="B1425" s="443"/>
      <c r="C1425" s="443"/>
      <c r="D1425" s="443"/>
      <c r="E1425" s="444"/>
    </row>
    <row r="1426" spans="1:9" ht="22.5" customHeight="1">
      <c r="A1426" s="454" t="s">
        <v>793</v>
      </c>
      <c r="B1426" s="455"/>
      <c r="C1426" s="455"/>
      <c r="D1426" s="455"/>
      <c r="E1426" s="456"/>
    </row>
    <row r="1427" spans="1:9" ht="20.25" customHeight="1">
      <c r="A1427" s="448">
        <v>1</v>
      </c>
      <c r="B1427" s="449"/>
      <c r="C1427" s="449"/>
      <c r="D1427" s="449"/>
      <c r="E1427" s="450"/>
    </row>
    <row r="1428" spans="1:9" ht="20.399999999999999">
      <c r="A1428" s="451" t="s">
        <v>44</v>
      </c>
      <c r="B1428" s="452"/>
      <c r="C1428" s="452"/>
      <c r="D1428" s="452"/>
      <c r="E1428" s="453"/>
      <c r="H1428" s="74" t="s">
        <v>509</v>
      </c>
    </row>
    <row r="1429" spans="1:9" ht="38.25" customHeight="1" thickBot="1">
      <c r="A1429" s="457" t="s">
        <v>429</v>
      </c>
      <c r="B1429" s="458"/>
      <c r="C1429" s="458"/>
      <c r="D1429" s="458"/>
      <c r="E1429" s="459"/>
      <c r="F1429" s="29"/>
      <c r="G1429" s="74"/>
    </row>
    <row r="1430" spans="1:9" ht="52.5" customHeight="1">
      <c r="A1430" s="428" t="s">
        <v>599</v>
      </c>
      <c r="B1430" s="429"/>
      <c r="C1430" s="11" t="s">
        <v>523</v>
      </c>
      <c r="D1430" s="11" t="s">
        <v>779</v>
      </c>
      <c r="E1430" s="11" t="s">
        <v>780</v>
      </c>
      <c r="F1430" s="29"/>
    </row>
    <row r="1431" spans="1:9" ht="28.5" customHeight="1" thickBot="1">
      <c r="A1431" s="430" t="s">
        <v>321</v>
      </c>
      <c r="B1431" s="431"/>
      <c r="C1431" s="60" t="s">
        <v>538</v>
      </c>
      <c r="D1431" s="60" t="s">
        <v>773</v>
      </c>
      <c r="E1431" s="60" t="s">
        <v>538</v>
      </c>
      <c r="F1431" s="40"/>
      <c r="G1431" s="44"/>
      <c r="H1431" s="44"/>
      <c r="I1431" s="29"/>
    </row>
    <row r="1432" spans="1:9" ht="28.5" customHeight="1">
      <c r="A1432" s="460" t="s">
        <v>222</v>
      </c>
      <c r="B1432" s="1" t="s">
        <v>765</v>
      </c>
      <c r="C1432" s="490">
        <f>C1219</f>
        <v>650000</v>
      </c>
      <c r="D1432" s="490"/>
      <c r="E1432" s="490">
        <f>E1219</f>
        <v>650000</v>
      </c>
      <c r="G1432" s="10" t="s">
        <v>509</v>
      </c>
    </row>
    <row r="1433" spans="1:9" ht="28.5" customHeight="1">
      <c r="A1433" s="433"/>
      <c r="B1433" s="43"/>
      <c r="C1433" s="484"/>
      <c r="D1433" s="484"/>
      <c r="E1433" s="484"/>
    </row>
    <row r="1434" spans="1:9" ht="28.5" customHeight="1">
      <c r="A1434" s="460" t="s">
        <v>223</v>
      </c>
      <c r="B1434" s="2" t="s">
        <v>713</v>
      </c>
      <c r="C1434" s="480"/>
      <c r="D1434" s="480"/>
      <c r="E1434" s="480"/>
    </row>
    <row r="1435" spans="1:9" ht="28.5" customHeight="1">
      <c r="A1435" s="433"/>
      <c r="B1435" s="71" t="s">
        <v>503</v>
      </c>
      <c r="C1435" s="484"/>
      <c r="D1435" s="484"/>
      <c r="E1435" s="484"/>
    </row>
    <row r="1436" spans="1:9" ht="31.2">
      <c r="A1436" s="460" t="s">
        <v>224</v>
      </c>
      <c r="B1436" s="67" t="s">
        <v>714</v>
      </c>
      <c r="C1436" s="480"/>
      <c r="D1436" s="480"/>
      <c r="E1436" s="480"/>
    </row>
    <row r="1437" spans="1:9" ht="33.75" customHeight="1">
      <c r="A1437" s="433"/>
      <c r="B1437" s="70" t="s">
        <v>504</v>
      </c>
      <c r="C1437" s="484"/>
      <c r="D1437" s="484"/>
      <c r="E1437" s="484"/>
    </row>
    <row r="1438" spans="1:9" ht="28.5" customHeight="1">
      <c r="A1438" s="460" t="s">
        <v>225</v>
      </c>
      <c r="B1438" s="2" t="s">
        <v>715</v>
      </c>
      <c r="C1438" s="480">
        <v>0</v>
      </c>
      <c r="D1438" s="480"/>
      <c r="E1438" s="480">
        <v>0</v>
      </c>
    </row>
    <row r="1439" spans="1:9" ht="28.5" customHeight="1">
      <c r="A1439" s="433"/>
      <c r="B1439" s="72" t="s">
        <v>505</v>
      </c>
      <c r="C1439" s="484"/>
      <c r="D1439" s="484"/>
      <c r="E1439" s="484"/>
    </row>
    <row r="1440" spans="1:9" ht="15.6">
      <c r="A1440" s="460" t="s">
        <v>226</v>
      </c>
      <c r="B1440" s="67" t="s">
        <v>716</v>
      </c>
      <c r="C1440" s="488"/>
      <c r="D1440" s="480"/>
      <c r="E1440" s="488"/>
    </row>
    <row r="1441" spans="1:5" ht="28.5" customHeight="1">
      <c r="A1441" s="433"/>
      <c r="B1441" s="73" t="s">
        <v>507</v>
      </c>
      <c r="C1441" s="489"/>
      <c r="D1441" s="484"/>
      <c r="E1441" s="489"/>
    </row>
    <row r="1442" spans="1:5" ht="31.2">
      <c r="A1442" s="460" t="s">
        <v>226</v>
      </c>
      <c r="B1442" s="191" t="s">
        <v>717</v>
      </c>
      <c r="C1442" s="480">
        <v>100000</v>
      </c>
      <c r="D1442" s="480"/>
      <c r="E1442" s="480">
        <v>100000</v>
      </c>
    </row>
    <row r="1443" spans="1:5" ht="16.2">
      <c r="A1443" s="433"/>
      <c r="B1443" s="70" t="s">
        <v>506</v>
      </c>
      <c r="C1443" s="484"/>
      <c r="D1443" s="484"/>
      <c r="E1443" s="484"/>
    </row>
    <row r="1444" spans="1:5" ht="28.5" customHeight="1">
      <c r="A1444" s="478" t="s">
        <v>227</v>
      </c>
      <c r="B1444" s="193" t="s">
        <v>734</v>
      </c>
      <c r="C1444" s="486">
        <v>30000000</v>
      </c>
      <c r="D1444" s="480"/>
      <c r="E1444" s="486">
        <v>30000000</v>
      </c>
    </row>
    <row r="1445" spans="1:5" ht="37.799999999999997" thickBot="1">
      <c r="A1445" s="485"/>
      <c r="B1445" s="192" t="s">
        <v>508</v>
      </c>
      <c r="C1445" s="487"/>
      <c r="D1445" s="484"/>
      <c r="E1445" s="487"/>
    </row>
    <row r="1446" spans="1:5" ht="28.5" customHeight="1">
      <c r="A1446" s="478" t="s">
        <v>228</v>
      </c>
      <c r="B1446" s="194" t="s">
        <v>735</v>
      </c>
      <c r="C1446" s="480">
        <v>100000</v>
      </c>
      <c r="D1446" s="482"/>
      <c r="E1446" s="480">
        <v>100000</v>
      </c>
    </row>
    <row r="1447" spans="1:5" ht="37.799999999999997" thickBot="1">
      <c r="A1447" s="479"/>
      <c r="B1447" s="192" t="s">
        <v>510</v>
      </c>
      <c r="C1447" s="481"/>
      <c r="D1447" s="483"/>
      <c r="E1447" s="481"/>
    </row>
    <row r="1448" spans="1:5" ht="19.2" thickBot="1">
      <c r="A1448" s="189"/>
      <c r="B1448" s="190" t="s">
        <v>285</v>
      </c>
      <c r="C1448" s="187">
        <f>SUM(C1432:C1447)</f>
        <v>30850000</v>
      </c>
      <c r="D1448" s="187">
        <f>SUM(D1432:D1447)</f>
        <v>0</v>
      </c>
      <c r="E1448" s="187">
        <f>SUM(E1432:E1447)</f>
        <v>30850000</v>
      </c>
    </row>
    <row r="1449" spans="1:5" ht="25.5" customHeight="1">
      <c r="A1449" s="19"/>
      <c r="B1449" s="20"/>
      <c r="C1449" s="21"/>
      <c r="D1449" s="21"/>
      <c r="E1449" s="21"/>
    </row>
    <row r="1450" spans="1:5" ht="27.75" customHeight="1" thickBot="1">
      <c r="A1450" s="19"/>
      <c r="B1450" s="20"/>
      <c r="C1450" s="21"/>
      <c r="D1450" s="21"/>
      <c r="E1450" s="21"/>
    </row>
    <row r="1451" spans="1:5" ht="25.2">
      <c r="A1451" s="436" t="s">
        <v>520</v>
      </c>
      <c r="B1451" s="437"/>
      <c r="C1451" s="437"/>
      <c r="D1451" s="437"/>
      <c r="E1451" s="438"/>
    </row>
    <row r="1452" spans="1:5" ht="27">
      <c r="A1452" s="439" t="s">
        <v>280</v>
      </c>
      <c r="B1452" s="440"/>
      <c r="C1452" s="440"/>
      <c r="D1452" s="440"/>
      <c r="E1452" s="441"/>
    </row>
    <row r="1453" spans="1:5" ht="20.399999999999999">
      <c r="A1453" s="442" t="s">
        <v>795</v>
      </c>
      <c r="B1453" s="443"/>
      <c r="C1453" s="443"/>
      <c r="D1453" s="443"/>
      <c r="E1453" s="444"/>
    </row>
    <row r="1454" spans="1:5" ht="18.600000000000001">
      <c r="A1454" s="454" t="s">
        <v>794</v>
      </c>
      <c r="B1454" s="455"/>
      <c r="C1454" s="455"/>
      <c r="D1454" s="455"/>
      <c r="E1454" s="456"/>
    </row>
    <row r="1455" spans="1:5" ht="18">
      <c r="A1455" s="448">
        <v>2</v>
      </c>
      <c r="B1455" s="449"/>
      <c r="C1455" s="449"/>
      <c r="D1455" s="449"/>
      <c r="E1455" s="450"/>
    </row>
    <row r="1456" spans="1:5" s="40" customFormat="1" ht="20.399999999999999">
      <c r="A1456" s="451" t="s">
        <v>546</v>
      </c>
      <c r="B1456" s="452"/>
      <c r="C1456" s="452"/>
      <c r="D1456" s="452"/>
      <c r="E1456" s="453"/>
    </row>
    <row r="1457" spans="1:5" s="40" customFormat="1" ht="16.8" thickBot="1">
      <c r="A1457" s="425"/>
      <c r="B1457" s="426"/>
      <c r="C1457" s="426"/>
      <c r="D1457" s="426"/>
      <c r="E1457" s="427"/>
    </row>
    <row r="1458" spans="1:5" s="40" customFormat="1" ht="46.8">
      <c r="A1458" s="428" t="s">
        <v>599</v>
      </c>
      <c r="B1458" s="477"/>
      <c r="C1458" s="11" t="s">
        <v>523</v>
      </c>
      <c r="D1458" s="11" t="s">
        <v>779</v>
      </c>
      <c r="E1458" s="11" t="s">
        <v>780</v>
      </c>
    </row>
    <row r="1459" spans="1:5" s="40" customFormat="1" ht="33" customHeight="1" thickBot="1">
      <c r="A1459" s="430" t="s">
        <v>321</v>
      </c>
      <c r="B1459" s="475"/>
      <c r="C1459" s="60" t="s">
        <v>538</v>
      </c>
      <c r="D1459" s="60" t="s">
        <v>773</v>
      </c>
      <c r="E1459" s="60" t="s">
        <v>538</v>
      </c>
    </row>
    <row r="1460" spans="1:5" s="40" customFormat="1" ht="33" customHeight="1">
      <c r="A1460" s="433" t="s">
        <v>229</v>
      </c>
      <c r="B1460" s="3" t="s">
        <v>765</v>
      </c>
      <c r="C1460" s="473">
        <v>960000</v>
      </c>
      <c r="D1460" s="473"/>
      <c r="E1460" s="473">
        <v>960000</v>
      </c>
    </row>
    <row r="1461" spans="1:5" s="40" customFormat="1" ht="33" customHeight="1">
      <c r="A1461" s="472"/>
      <c r="B1461" s="53" t="s">
        <v>766</v>
      </c>
      <c r="C1461" s="435"/>
      <c r="D1461" s="435"/>
      <c r="E1461" s="435"/>
    </row>
    <row r="1462" spans="1:5" s="40" customFormat="1" ht="33" customHeight="1">
      <c r="A1462" s="472" t="s">
        <v>230</v>
      </c>
      <c r="B1462" s="38" t="s">
        <v>731</v>
      </c>
      <c r="C1462" s="462">
        <v>75000</v>
      </c>
      <c r="D1462" s="462"/>
      <c r="E1462" s="462">
        <v>75000</v>
      </c>
    </row>
    <row r="1463" spans="1:5" s="40" customFormat="1" ht="33" customHeight="1">
      <c r="A1463" s="472"/>
      <c r="B1463" s="72" t="s">
        <v>231</v>
      </c>
      <c r="C1463" s="435"/>
      <c r="D1463" s="435"/>
      <c r="E1463" s="435"/>
    </row>
    <row r="1464" spans="1:5" s="40" customFormat="1" ht="33" customHeight="1">
      <c r="A1464" s="472" t="s">
        <v>232</v>
      </c>
      <c r="B1464" s="33" t="s">
        <v>703</v>
      </c>
      <c r="C1464" s="462"/>
      <c r="D1464" s="462"/>
      <c r="E1464" s="462"/>
    </row>
    <row r="1465" spans="1:5" s="40" customFormat="1" ht="16.8" thickBot="1">
      <c r="A1465" s="460"/>
      <c r="B1465" s="195" t="s">
        <v>471</v>
      </c>
      <c r="C1465" s="473"/>
      <c r="D1465" s="473"/>
      <c r="E1465" s="473"/>
    </row>
    <row r="1466" spans="1:5" s="40" customFormat="1" ht="19.2" thickBot="1">
      <c r="A1466" s="189"/>
      <c r="B1466" s="197" t="s">
        <v>706</v>
      </c>
      <c r="C1466" s="188">
        <f>SUM(C1460:C1465)</f>
        <v>1035000</v>
      </c>
      <c r="D1466" s="188">
        <f>SUM(D1460:D1465)</f>
        <v>0</v>
      </c>
      <c r="E1466" s="188">
        <f>SUM(E1460:E1465)</f>
        <v>1035000</v>
      </c>
    </row>
    <row r="1467" spans="1:5" s="40" customFormat="1" ht="17.399999999999999">
      <c r="A1467" s="19"/>
      <c r="B1467" s="20"/>
      <c r="C1467" s="21"/>
      <c r="D1467" s="21"/>
      <c r="E1467" s="21"/>
    </row>
    <row r="1468" spans="1:5" s="40" customFormat="1" ht="17.399999999999999">
      <c r="A1468" s="19"/>
      <c r="B1468" s="20"/>
      <c r="C1468" s="21"/>
      <c r="D1468" s="21"/>
      <c r="E1468" s="21"/>
    </row>
    <row r="1469" spans="1:5" ht="17.399999999999999">
      <c r="A1469" s="19"/>
      <c r="B1469" s="20"/>
      <c r="C1469" s="21"/>
      <c r="D1469" s="21"/>
      <c r="E1469" s="21"/>
    </row>
    <row r="1470" spans="1:5" ht="17.399999999999999">
      <c r="A1470" s="19"/>
      <c r="B1470" s="20"/>
      <c r="C1470" s="21"/>
      <c r="D1470" s="21"/>
      <c r="E1470" s="21"/>
    </row>
    <row r="1471" spans="1:5" ht="17.399999999999999">
      <c r="A1471" s="19"/>
      <c r="B1471" s="20"/>
      <c r="C1471" s="21"/>
      <c r="D1471" s="21"/>
      <c r="E1471" s="21"/>
    </row>
    <row r="1472" spans="1:5" ht="17.399999999999999">
      <c r="A1472" s="19"/>
      <c r="B1472" s="20"/>
      <c r="C1472" s="21"/>
      <c r="D1472" s="21"/>
      <c r="E1472" s="21"/>
    </row>
    <row r="1473" spans="1:5" ht="17.399999999999999">
      <c r="A1473" s="19"/>
      <c r="B1473" s="20"/>
      <c r="C1473" s="21"/>
      <c r="D1473" s="21"/>
      <c r="E1473" s="21"/>
    </row>
    <row r="1474" spans="1:5" ht="25.5" customHeight="1">
      <c r="A1474" s="19"/>
      <c r="B1474" s="20"/>
      <c r="C1474" s="21"/>
      <c r="D1474" s="21"/>
      <c r="E1474" s="21"/>
    </row>
    <row r="1475" spans="1:5" ht="17.399999999999999">
      <c r="A1475" s="19"/>
      <c r="B1475" s="20"/>
      <c r="C1475" s="21"/>
      <c r="D1475" s="21"/>
      <c r="E1475" s="21"/>
    </row>
    <row r="1476" spans="1:5" ht="17.399999999999999">
      <c r="A1476" s="19"/>
      <c r="B1476" s="20"/>
      <c r="C1476" s="21"/>
      <c r="D1476" s="21"/>
      <c r="E1476" s="21"/>
    </row>
    <row r="1477" spans="1:5" ht="17.399999999999999">
      <c r="A1477" s="19"/>
      <c r="B1477" s="20"/>
      <c r="C1477" s="21"/>
      <c r="D1477" s="21"/>
      <c r="E1477" s="21"/>
    </row>
    <row r="1478" spans="1:5" ht="17.399999999999999">
      <c r="A1478" s="19"/>
      <c r="B1478" s="20"/>
      <c r="C1478" s="21"/>
      <c r="D1478" s="21"/>
      <c r="E1478" s="21"/>
    </row>
    <row r="1479" spans="1:5" ht="17.399999999999999">
      <c r="A1479" s="19"/>
      <c r="B1479" s="20"/>
      <c r="C1479" s="21"/>
      <c r="D1479" s="21"/>
      <c r="E1479" s="21"/>
    </row>
    <row r="1480" spans="1:5" ht="17.399999999999999">
      <c r="A1480" s="19"/>
      <c r="B1480" s="20"/>
      <c r="C1480" s="21"/>
      <c r="D1480" s="21"/>
      <c r="E1480" s="21"/>
    </row>
    <row r="1481" spans="1:5" ht="17.399999999999999">
      <c r="A1481" s="19"/>
      <c r="B1481" s="20"/>
      <c r="C1481" s="21"/>
      <c r="D1481" s="21"/>
      <c r="E1481" s="21"/>
    </row>
    <row r="1482" spans="1:5" ht="17.399999999999999">
      <c r="A1482" s="19"/>
      <c r="B1482" s="20"/>
      <c r="C1482" s="21"/>
      <c r="D1482" s="21"/>
      <c r="E1482" s="21"/>
    </row>
    <row r="1483" spans="1:5" ht="17.399999999999999">
      <c r="A1483" s="19"/>
      <c r="B1483" s="20"/>
      <c r="C1483" s="21"/>
      <c r="D1483" s="21"/>
      <c r="E1483" s="21"/>
    </row>
    <row r="1484" spans="1:5" ht="18" thickBot="1">
      <c r="A1484" s="19"/>
      <c r="B1484" s="20"/>
      <c r="C1484" s="21"/>
      <c r="D1484" s="21"/>
      <c r="E1484" s="21"/>
    </row>
    <row r="1485" spans="1:5" ht="25.2">
      <c r="A1485" s="436" t="s">
        <v>520</v>
      </c>
      <c r="B1485" s="437"/>
      <c r="C1485" s="437"/>
      <c r="D1485" s="437"/>
      <c r="E1485" s="438"/>
    </row>
    <row r="1486" spans="1:5" ht="27">
      <c r="A1486" s="439" t="s">
        <v>280</v>
      </c>
      <c r="B1486" s="440"/>
      <c r="C1486" s="440"/>
      <c r="D1486" s="440"/>
      <c r="E1486" s="441"/>
    </row>
    <row r="1487" spans="1:5" ht="20.399999999999999">
      <c r="A1487" s="442" t="s">
        <v>795</v>
      </c>
      <c r="B1487" s="443"/>
      <c r="C1487" s="443"/>
      <c r="D1487" s="443"/>
      <c r="E1487" s="444"/>
    </row>
    <row r="1488" spans="1:5" ht="18.600000000000001">
      <c r="A1488" s="454" t="s">
        <v>794</v>
      </c>
      <c r="B1488" s="455"/>
      <c r="C1488" s="455"/>
      <c r="D1488" s="455"/>
      <c r="E1488" s="456"/>
    </row>
    <row r="1489" spans="1:5" ht="18">
      <c r="A1489" s="448">
        <v>3</v>
      </c>
      <c r="B1489" s="449"/>
      <c r="C1489" s="449"/>
      <c r="D1489" s="449"/>
      <c r="E1489" s="450"/>
    </row>
    <row r="1490" spans="1:5" ht="20.399999999999999">
      <c r="A1490" s="451" t="s">
        <v>474</v>
      </c>
      <c r="B1490" s="452"/>
      <c r="C1490" s="452"/>
      <c r="D1490" s="452"/>
      <c r="E1490" s="453"/>
    </row>
    <row r="1491" spans="1:5" ht="16.8" thickBot="1">
      <c r="A1491" s="425"/>
      <c r="B1491" s="426"/>
      <c r="C1491" s="426"/>
      <c r="D1491" s="426"/>
      <c r="E1491" s="427"/>
    </row>
    <row r="1492" spans="1:5" ht="46.8">
      <c r="A1492" s="428" t="s">
        <v>599</v>
      </c>
      <c r="B1492" s="477"/>
      <c r="C1492" s="11" t="s">
        <v>523</v>
      </c>
      <c r="D1492" s="11" t="s">
        <v>779</v>
      </c>
      <c r="E1492" s="11" t="s">
        <v>780</v>
      </c>
    </row>
    <row r="1493" spans="1:5" ht="16.8" thickBot="1">
      <c r="A1493" s="474" t="s">
        <v>321</v>
      </c>
      <c r="B1493" s="475"/>
      <c r="C1493" s="60" t="s">
        <v>538</v>
      </c>
      <c r="D1493" s="60" t="s">
        <v>773</v>
      </c>
      <c r="E1493" s="60" t="s">
        <v>538</v>
      </c>
    </row>
    <row r="1494" spans="1:5" ht="17.399999999999999">
      <c r="A1494" s="476" t="s">
        <v>233</v>
      </c>
      <c r="B1494" s="16" t="s">
        <v>473</v>
      </c>
      <c r="C1494" s="434"/>
      <c r="D1494" s="434"/>
      <c r="E1494" s="434"/>
    </row>
    <row r="1495" spans="1:5" ht="16.2">
      <c r="A1495" s="472"/>
      <c r="B1495" s="53" t="s">
        <v>277</v>
      </c>
      <c r="C1495" s="435"/>
      <c r="D1495" s="435"/>
      <c r="E1495" s="435"/>
    </row>
    <row r="1496" spans="1:5" ht="16.2">
      <c r="A1496" s="472" t="s">
        <v>438</v>
      </c>
      <c r="B1496" s="59" t="s">
        <v>439</v>
      </c>
      <c r="C1496" s="462">
        <v>50000000</v>
      </c>
      <c r="D1496" s="462"/>
      <c r="E1496" s="462">
        <v>50000000</v>
      </c>
    </row>
    <row r="1497" spans="1:5" ht="16.2">
      <c r="A1497" s="472"/>
      <c r="B1497" s="53" t="s">
        <v>516</v>
      </c>
      <c r="C1497" s="473"/>
      <c r="D1497" s="473"/>
      <c r="E1497" s="473"/>
    </row>
    <row r="1498" spans="1:5" ht="16.2">
      <c r="A1498" s="472" t="s">
        <v>440</v>
      </c>
      <c r="B1498" s="59" t="s">
        <v>441</v>
      </c>
      <c r="C1498" s="473"/>
      <c r="D1498" s="473"/>
      <c r="E1498" s="473"/>
    </row>
    <row r="1499" spans="1:5" ht="16.2">
      <c r="A1499" s="472"/>
      <c r="B1499" s="59" t="s">
        <v>515</v>
      </c>
      <c r="C1499" s="473"/>
      <c r="D1499" s="473"/>
      <c r="E1499" s="473"/>
    </row>
    <row r="1500" spans="1:5" ht="16.2">
      <c r="A1500" s="472" t="s">
        <v>442</v>
      </c>
      <c r="B1500" s="196" t="s">
        <v>443</v>
      </c>
      <c r="C1500" s="473"/>
      <c r="D1500" s="473"/>
      <c r="E1500" s="473"/>
    </row>
    <row r="1501" spans="1:5" ht="16.2">
      <c r="A1501" s="472"/>
      <c r="B1501" s="53" t="s">
        <v>511</v>
      </c>
      <c r="C1501" s="473"/>
      <c r="D1501" s="473"/>
      <c r="E1501" s="473"/>
    </row>
    <row r="1502" spans="1:5" ht="32.25" customHeight="1">
      <c r="A1502" s="472" t="s">
        <v>444</v>
      </c>
      <c r="B1502" s="59" t="s">
        <v>445</v>
      </c>
      <c r="C1502" s="473"/>
      <c r="D1502" s="473"/>
      <c r="E1502" s="473"/>
    </row>
    <row r="1503" spans="1:5" ht="15.75" customHeight="1">
      <c r="A1503" s="472"/>
      <c r="B1503" s="59" t="s">
        <v>512</v>
      </c>
      <c r="C1503" s="473"/>
      <c r="D1503" s="473"/>
      <c r="E1503" s="473"/>
    </row>
    <row r="1504" spans="1:5" ht="16.2">
      <c r="A1504" s="472" t="s">
        <v>446</v>
      </c>
      <c r="B1504" s="196" t="s">
        <v>447</v>
      </c>
      <c r="C1504" s="473"/>
      <c r="D1504" s="473"/>
      <c r="E1504" s="473"/>
    </row>
    <row r="1505" spans="1:6" ht="16.2">
      <c r="A1505" s="472"/>
      <c r="B1505" s="59" t="s">
        <v>754</v>
      </c>
      <c r="C1505" s="435"/>
      <c r="D1505" s="435"/>
      <c r="E1505" s="435"/>
    </row>
    <row r="1506" spans="1:6" ht="16.2">
      <c r="A1506" s="472" t="s">
        <v>448</v>
      </c>
      <c r="B1506" s="196" t="s">
        <v>449</v>
      </c>
      <c r="C1506" s="462">
        <v>1600000</v>
      </c>
      <c r="D1506" s="462"/>
      <c r="E1506" s="462">
        <v>1600000</v>
      </c>
      <c r="F1506" s="257">
        <f>E1436+E1442+E1446+E1462+E1506+E1510+E1608+E1647+E1663+E1722</f>
        <v>6325000</v>
      </c>
    </row>
    <row r="1507" spans="1:6" ht="16.2">
      <c r="A1507" s="472"/>
      <c r="B1507" s="59" t="s">
        <v>472</v>
      </c>
      <c r="C1507" s="435"/>
      <c r="D1507" s="435"/>
      <c r="E1507" s="435"/>
    </row>
    <row r="1508" spans="1:6" ht="16.2">
      <c r="A1508" s="472" t="s">
        <v>450</v>
      </c>
      <c r="B1508" s="196" t="s">
        <v>451</v>
      </c>
      <c r="C1508" s="462"/>
      <c r="D1508" s="462"/>
      <c r="E1508" s="462"/>
    </row>
    <row r="1509" spans="1:6" ht="16.2">
      <c r="A1509" s="472"/>
      <c r="B1509" s="59" t="s">
        <v>513</v>
      </c>
      <c r="C1509" s="435"/>
      <c r="D1509" s="435"/>
      <c r="E1509" s="435"/>
    </row>
    <row r="1510" spans="1:6" ht="29.25" customHeight="1">
      <c r="A1510" s="472" t="s">
        <v>234</v>
      </c>
      <c r="B1510" s="2" t="s">
        <v>667</v>
      </c>
      <c r="C1510" s="462">
        <v>1000000</v>
      </c>
      <c r="D1510" s="462"/>
      <c r="E1510" s="462">
        <v>2500000</v>
      </c>
    </row>
    <row r="1511" spans="1:6" ht="49.2" thickBot="1">
      <c r="A1511" s="460"/>
      <c r="B1511" s="195" t="s">
        <v>514</v>
      </c>
      <c r="C1511" s="473"/>
      <c r="D1511" s="473"/>
      <c r="E1511" s="473"/>
    </row>
    <row r="1512" spans="1:6" ht="19.2" thickBot="1">
      <c r="A1512" s="189"/>
      <c r="B1512" s="190" t="s">
        <v>706</v>
      </c>
      <c r="C1512" s="187">
        <f>SUM(C1494:C1511)</f>
        <v>52600000</v>
      </c>
      <c r="D1512" s="187">
        <f>SUM(D1494:D1511)</f>
        <v>0</v>
      </c>
      <c r="E1512" s="187">
        <f>SUM(E1494:E1511)</f>
        <v>54100000</v>
      </c>
    </row>
    <row r="1523" spans="1:5" ht="25.35" customHeight="1"/>
    <row r="1524" spans="1:5" ht="25.35" customHeight="1" thickBot="1"/>
    <row r="1525" spans="1:5" ht="25.35" customHeight="1">
      <c r="A1525" s="436" t="s">
        <v>520</v>
      </c>
      <c r="B1525" s="437"/>
      <c r="C1525" s="437"/>
      <c r="D1525" s="437"/>
      <c r="E1525" s="438"/>
    </row>
    <row r="1526" spans="1:5" ht="25.35" customHeight="1">
      <c r="A1526" s="439" t="s">
        <v>280</v>
      </c>
      <c r="B1526" s="440"/>
      <c r="C1526" s="440"/>
      <c r="D1526" s="440"/>
      <c r="E1526" s="441"/>
    </row>
    <row r="1527" spans="1:5" ht="25.35" customHeight="1">
      <c r="A1527" s="442" t="s">
        <v>795</v>
      </c>
      <c r="B1527" s="443"/>
      <c r="C1527" s="443"/>
      <c r="D1527" s="443"/>
      <c r="E1527" s="444"/>
    </row>
    <row r="1528" spans="1:5" ht="25.35" customHeight="1">
      <c r="A1528" s="454" t="s">
        <v>793</v>
      </c>
      <c r="B1528" s="455"/>
      <c r="C1528" s="455"/>
      <c r="D1528" s="455"/>
      <c r="E1528" s="456"/>
    </row>
    <row r="1529" spans="1:5" ht="25.35" customHeight="1">
      <c r="A1529" s="448">
        <v>4</v>
      </c>
      <c r="B1529" s="449"/>
      <c r="C1529" s="449"/>
      <c r="D1529" s="449"/>
      <c r="E1529" s="450"/>
    </row>
    <row r="1530" spans="1:5" ht="20.399999999999999">
      <c r="A1530" s="451" t="s">
        <v>547</v>
      </c>
      <c r="B1530" s="452"/>
      <c r="C1530" s="452"/>
      <c r="D1530" s="452"/>
      <c r="E1530" s="453"/>
    </row>
    <row r="1531" spans="1:5" ht="16.8" thickBot="1">
      <c r="A1531" s="425"/>
      <c r="B1531" s="426"/>
      <c r="C1531" s="426"/>
      <c r="D1531" s="426"/>
      <c r="E1531" s="427"/>
    </row>
    <row r="1532" spans="1:5" ht="34.5" customHeight="1">
      <c r="A1532" s="428" t="s">
        <v>599</v>
      </c>
      <c r="B1532" s="429"/>
      <c r="C1532" s="11" t="s">
        <v>523</v>
      </c>
      <c r="D1532" s="11" t="s">
        <v>779</v>
      </c>
      <c r="E1532" s="11" t="s">
        <v>780</v>
      </c>
    </row>
    <row r="1533" spans="1:5" ht="34.5" customHeight="1" thickBot="1">
      <c r="A1533" s="430" t="s">
        <v>321</v>
      </c>
      <c r="B1533" s="431"/>
      <c r="C1533" s="60" t="s">
        <v>538</v>
      </c>
      <c r="D1533" s="60" t="s">
        <v>773</v>
      </c>
      <c r="E1533" s="60" t="s">
        <v>538</v>
      </c>
    </row>
    <row r="1534" spans="1:5" ht="34.5" customHeight="1">
      <c r="A1534" s="432" t="s">
        <v>235</v>
      </c>
      <c r="B1534" s="16" t="s">
        <v>730</v>
      </c>
      <c r="C1534" s="434">
        <v>100000</v>
      </c>
      <c r="D1534" s="434"/>
      <c r="E1534" s="434">
        <v>100000</v>
      </c>
    </row>
    <row r="1535" spans="1:5" ht="34.5" customHeight="1">
      <c r="A1535" s="433"/>
      <c r="B1535" s="53" t="s">
        <v>430</v>
      </c>
      <c r="C1535" s="435"/>
      <c r="D1535" s="435"/>
      <c r="E1535" s="435"/>
    </row>
    <row r="1536" spans="1:5" ht="34.5" customHeight="1">
      <c r="A1536" s="460" t="s">
        <v>236</v>
      </c>
      <c r="B1536" s="33" t="s">
        <v>729</v>
      </c>
      <c r="C1536" s="462"/>
      <c r="D1536" s="462"/>
      <c r="E1536" s="462"/>
    </row>
    <row r="1537" spans="1:5" ht="34.5" customHeight="1">
      <c r="A1537" s="433"/>
      <c r="B1537" s="45" t="s">
        <v>237</v>
      </c>
      <c r="C1537" s="435"/>
      <c r="D1537" s="435"/>
      <c r="E1537" s="435"/>
    </row>
    <row r="1538" spans="1:5" ht="34.5" customHeight="1">
      <c r="A1538" s="460" t="s">
        <v>238</v>
      </c>
      <c r="B1538" s="16" t="s">
        <v>728</v>
      </c>
      <c r="C1538" s="462"/>
      <c r="D1538" s="462"/>
      <c r="E1538" s="462"/>
    </row>
    <row r="1539" spans="1:5" ht="16.8" thickBot="1">
      <c r="A1539" s="461"/>
      <c r="B1539" s="53" t="s">
        <v>278</v>
      </c>
      <c r="C1539" s="463"/>
      <c r="D1539" s="463"/>
      <c r="E1539" s="463"/>
    </row>
    <row r="1540" spans="1:5" ht="19.2" thickBot="1">
      <c r="A1540" s="189"/>
      <c r="B1540" s="190" t="s">
        <v>706</v>
      </c>
      <c r="C1540" s="188">
        <f>C1538+C1536+C1534</f>
        <v>100000</v>
      </c>
      <c r="D1540" s="188">
        <f>D1538+D1536+D1534</f>
        <v>0</v>
      </c>
      <c r="E1540" s="188">
        <f>E1538+E1536+E1534</f>
        <v>100000</v>
      </c>
    </row>
    <row r="1541" spans="1:5" ht="17.399999999999999">
      <c r="A1541" s="19"/>
      <c r="B1541" s="20"/>
      <c r="C1541" s="21"/>
      <c r="D1541" s="21"/>
      <c r="E1541" s="21"/>
    </row>
    <row r="1542" spans="1:5" ht="17.399999999999999">
      <c r="A1542" s="19"/>
      <c r="B1542" s="20"/>
      <c r="C1542" s="21"/>
      <c r="D1542" s="21"/>
      <c r="E1542" s="21"/>
    </row>
    <row r="1543" spans="1:5" ht="17.399999999999999">
      <c r="A1543" s="19"/>
      <c r="B1543" s="20"/>
      <c r="C1543" s="21"/>
      <c r="D1543" s="21"/>
      <c r="E1543" s="21"/>
    </row>
    <row r="1544" spans="1:5" ht="17.399999999999999">
      <c r="A1544" s="19"/>
      <c r="B1544" s="20"/>
      <c r="C1544" s="21"/>
      <c r="D1544" s="21"/>
      <c r="E1544" s="21"/>
    </row>
    <row r="1545" spans="1:5" ht="17.399999999999999">
      <c r="A1545" s="19"/>
      <c r="B1545" s="20"/>
      <c r="C1545" s="21"/>
      <c r="D1545" s="21"/>
      <c r="E1545" s="21"/>
    </row>
    <row r="1546" spans="1:5" ht="17.399999999999999">
      <c r="A1546" s="19"/>
      <c r="B1546" s="20"/>
      <c r="C1546" s="21"/>
      <c r="D1546" s="21"/>
      <c r="E1546" s="21"/>
    </row>
    <row r="1547" spans="1:5" ht="17.399999999999999">
      <c r="A1547" s="19"/>
      <c r="B1547" s="20"/>
      <c r="C1547" s="21"/>
      <c r="D1547" s="21"/>
      <c r="E1547" s="21"/>
    </row>
    <row r="1548" spans="1:5" ht="17.399999999999999">
      <c r="A1548" s="19"/>
      <c r="B1548" s="20"/>
      <c r="C1548" s="21"/>
      <c r="D1548" s="21"/>
      <c r="E1548" s="21"/>
    </row>
    <row r="1549" spans="1:5" ht="17.399999999999999">
      <c r="A1549" s="19"/>
      <c r="B1549" s="20"/>
      <c r="C1549" s="21"/>
      <c r="D1549" s="21"/>
      <c r="E1549" s="21"/>
    </row>
    <row r="1550" spans="1:5" ht="17.399999999999999">
      <c r="A1550" s="19"/>
      <c r="B1550" s="20"/>
      <c r="C1550" s="21"/>
      <c r="D1550" s="21"/>
      <c r="E1550" s="21"/>
    </row>
    <row r="1551" spans="1:5" ht="17.399999999999999">
      <c r="A1551" s="19"/>
      <c r="B1551" s="20"/>
      <c r="C1551" s="21"/>
      <c r="D1551" s="21"/>
      <c r="E1551" s="21"/>
    </row>
    <row r="1552" spans="1:5" ht="17.399999999999999">
      <c r="A1552" s="19"/>
      <c r="B1552" s="20"/>
      <c r="C1552" s="21"/>
      <c r="D1552" s="21"/>
      <c r="E1552" s="21"/>
    </row>
    <row r="1553" spans="1:5" ht="17.399999999999999">
      <c r="A1553" s="19"/>
      <c r="B1553" s="20"/>
      <c r="C1553" s="21"/>
      <c r="D1553" s="21"/>
      <c r="E1553" s="21"/>
    </row>
    <row r="1554" spans="1:5" ht="17.399999999999999">
      <c r="A1554" s="19"/>
      <c r="B1554" s="20"/>
      <c r="C1554" s="21"/>
      <c r="D1554" s="21"/>
      <c r="E1554" s="21"/>
    </row>
    <row r="1555" spans="1:5" ht="17.399999999999999">
      <c r="A1555" s="19"/>
      <c r="B1555" s="20"/>
      <c r="C1555" s="21"/>
      <c r="D1555" s="21"/>
      <c r="E1555" s="21"/>
    </row>
    <row r="1556" spans="1:5" ht="17.399999999999999">
      <c r="A1556" s="19"/>
      <c r="B1556" s="20"/>
      <c r="C1556" s="21"/>
      <c r="D1556" s="21"/>
      <c r="E1556" s="21"/>
    </row>
    <row r="1557" spans="1:5" ht="17.399999999999999">
      <c r="A1557" s="19"/>
      <c r="B1557" s="20"/>
      <c r="C1557" s="21"/>
      <c r="D1557" s="21"/>
      <c r="E1557" s="21"/>
    </row>
    <row r="1558" spans="1:5" ht="17.399999999999999">
      <c r="A1558" s="19"/>
      <c r="B1558" s="20"/>
      <c r="C1558" s="21"/>
      <c r="D1558" s="21"/>
      <c r="E1558" s="21"/>
    </row>
    <row r="1559" spans="1:5" ht="17.399999999999999">
      <c r="A1559" s="19"/>
      <c r="B1559" s="20"/>
      <c r="C1559" s="21"/>
      <c r="D1559" s="21"/>
      <c r="E1559" s="21"/>
    </row>
    <row r="1560" spans="1:5" ht="17.399999999999999">
      <c r="A1560" s="19"/>
      <c r="B1560" s="20"/>
      <c r="C1560" s="21"/>
      <c r="D1560" s="21"/>
      <c r="E1560" s="21"/>
    </row>
    <row r="1561" spans="1:5" ht="18" thickBot="1">
      <c r="A1561" s="19"/>
      <c r="B1561" s="20"/>
      <c r="C1561" s="21"/>
      <c r="D1561" s="21"/>
      <c r="E1561" s="21"/>
    </row>
    <row r="1562" spans="1:5" ht="25.2">
      <c r="A1562" s="436" t="s">
        <v>520</v>
      </c>
      <c r="B1562" s="437"/>
      <c r="C1562" s="437"/>
      <c r="D1562" s="437"/>
      <c r="E1562" s="438"/>
    </row>
    <row r="1563" spans="1:5" ht="27">
      <c r="A1563" s="439" t="s">
        <v>280</v>
      </c>
      <c r="B1563" s="440"/>
      <c r="C1563" s="440"/>
      <c r="D1563" s="440"/>
      <c r="E1563" s="441"/>
    </row>
    <row r="1564" spans="1:5" ht="20.399999999999999">
      <c r="A1564" s="442" t="s">
        <v>795</v>
      </c>
      <c r="B1564" s="443"/>
      <c r="C1564" s="443"/>
      <c r="D1564" s="443"/>
      <c r="E1564" s="444"/>
    </row>
    <row r="1565" spans="1:5" ht="18.600000000000001">
      <c r="A1565" s="454" t="s">
        <v>794</v>
      </c>
      <c r="B1565" s="455"/>
      <c r="C1565" s="455"/>
      <c r="D1565" s="455"/>
      <c r="E1565" s="456"/>
    </row>
    <row r="1566" spans="1:5" ht="18">
      <c r="A1566" s="448">
        <v>5</v>
      </c>
      <c r="B1566" s="449"/>
      <c r="C1566" s="449"/>
      <c r="D1566" s="449"/>
      <c r="E1566" s="450"/>
    </row>
    <row r="1567" spans="1:5" ht="20.399999999999999">
      <c r="A1567" s="451" t="s">
        <v>672</v>
      </c>
      <c r="B1567" s="452"/>
      <c r="C1567" s="452"/>
      <c r="D1567" s="452"/>
      <c r="E1567" s="453"/>
    </row>
    <row r="1568" spans="1:5" ht="16.8" thickBot="1">
      <c r="A1568" s="425"/>
      <c r="B1568" s="426"/>
      <c r="C1568" s="426"/>
      <c r="D1568" s="426"/>
      <c r="E1568" s="427"/>
    </row>
    <row r="1569" spans="1:5" ht="36" customHeight="1">
      <c r="A1569" s="428" t="s">
        <v>599</v>
      </c>
      <c r="B1569" s="429"/>
      <c r="C1569" s="11" t="s">
        <v>523</v>
      </c>
      <c r="D1569" s="11" t="s">
        <v>779</v>
      </c>
      <c r="E1569" s="11" t="s">
        <v>780</v>
      </c>
    </row>
    <row r="1570" spans="1:5" ht="36" customHeight="1" thickBot="1">
      <c r="A1570" s="430" t="s">
        <v>321</v>
      </c>
      <c r="B1570" s="431"/>
      <c r="C1570" s="60" t="s">
        <v>538</v>
      </c>
      <c r="D1570" s="60" t="s">
        <v>773</v>
      </c>
      <c r="E1570" s="60" t="s">
        <v>538</v>
      </c>
    </row>
    <row r="1571" spans="1:5" ht="36" customHeight="1">
      <c r="A1571" s="432" t="s">
        <v>239</v>
      </c>
      <c r="B1571" s="16" t="s">
        <v>727</v>
      </c>
      <c r="C1571" s="434">
        <f>C1358</f>
        <v>10000000</v>
      </c>
      <c r="D1571" s="434"/>
      <c r="E1571" s="434">
        <f>E1358</f>
        <v>10000000</v>
      </c>
    </row>
    <row r="1572" spans="1:5" ht="36" customHeight="1">
      <c r="A1572" s="433"/>
      <c r="B1572" s="53" t="s">
        <v>277</v>
      </c>
      <c r="C1572" s="435"/>
      <c r="D1572" s="435"/>
      <c r="E1572" s="435"/>
    </row>
    <row r="1573" spans="1:5" ht="36" customHeight="1">
      <c r="A1573" s="460" t="s">
        <v>240</v>
      </c>
      <c r="B1573" s="33" t="s">
        <v>726</v>
      </c>
      <c r="C1573" s="462">
        <v>5000000</v>
      </c>
      <c r="D1573" s="462"/>
      <c r="E1573" s="462">
        <v>5000000</v>
      </c>
    </row>
    <row r="1574" spans="1:5" ht="36" customHeight="1">
      <c r="A1574" s="433"/>
      <c r="B1574" s="17" t="s">
        <v>437</v>
      </c>
      <c r="C1574" s="435"/>
      <c r="D1574" s="435"/>
      <c r="E1574" s="435"/>
    </row>
    <row r="1575" spans="1:5" ht="36" customHeight="1">
      <c r="A1575" s="460" t="s">
        <v>241</v>
      </c>
      <c r="B1575" s="33" t="s">
        <v>725</v>
      </c>
      <c r="C1575" s="462"/>
      <c r="D1575" s="462"/>
      <c r="E1575" s="462"/>
    </row>
    <row r="1576" spans="1:5" ht="36" customHeight="1">
      <c r="A1576" s="433"/>
      <c r="B1576" s="59" t="s">
        <v>431</v>
      </c>
      <c r="C1576" s="435"/>
      <c r="D1576" s="435"/>
      <c r="E1576" s="435"/>
    </row>
    <row r="1577" spans="1:5" ht="36" customHeight="1">
      <c r="A1577" s="460" t="s">
        <v>242</v>
      </c>
      <c r="B1577" s="33" t="s">
        <v>724</v>
      </c>
      <c r="C1577" s="462"/>
      <c r="D1577" s="462"/>
      <c r="E1577" s="462"/>
    </row>
    <row r="1578" spans="1:5" ht="33" thickBot="1">
      <c r="A1578" s="461"/>
      <c r="B1578" s="72" t="s">
        <v>517</v>
      </c>
      <c r="C1578" s="463"/>
      <c r="D1578" s="463"/>
      <c r="E1578" s="463"/>
    </row>
    <row r="1579" spans="1:5" ht="19.2" thickBot="1">
      <c r="A1579" s="189"/>
      <c r="B1579" s="190" t="s">
        <v>706</v>
      </c>
      <c r="C1579" s="188">
        <f>SUM(C1571:C1578)</f>
        <v>15000000</v>
      </c>
      <c r="D1579" s="188">
        <f>SUM(D1571:D1578)</f>
        <v>0</v>
      </c>
      <c r="E1579" s="188">
        <f>SUM(E1571:E1578)</f>
        <v>15000000</v>
      </c>
    </row>
    <row r="1598" spans="1:5" ht="13.8" thickBot="1"/>
    <row r="1599" spans="1:5" ht="25.2">
      <c r="A1599" s="436" t="s">
        <v>520</v>
      </c>
      <c r="B1599" s="437"/>
      <c r="C1599" s="437"/>
      <c r="D1599" s="437"/>
      <c r="E1599" s="438"/>
    </row>
    <row r="1600" spans="1:5" ht="27">
      <c r="A1600" s="439" t="s">
        <v>280</v>
      </c>
      <c r="B1600" s="440"/>
      <c r="C1600" s="440"/>
      <c r="D1600" s="440"/>
      <c r="E1600" s="441"/>
    </row>
    <row r="1601" spans="1:5" ht="20.399999999999999">
      <c r="A1601" s="442" t="s">
        <v>795</v>
      </c>
      <c r="B1601" s="443"/>
      <c r="C1601" s="443"/>
      <c r="D1601" s="443"/>
      <c r="E1601" s="444"/>
    </row>
    <row r="1602" spans="1:5" ht="18.600000000000001">
      <c r="A1602" s="454" t="s">
        <v>793</v>
      </c>
      <c r="B1602" s="455"/>
      <c r="C1602" s="455"/>
      <c r="D1602" s="455"/>
      <c r="E1602" s="456"/>
    </row>
    <row r="1603" spans="1:5" ht="18">
      <c r="A1603" s="448">
        <v>6</v>
      </c>
      <c r="B1603" s="449"/>
      <c r="C1603" s="449"/>
      <c r="D1603" s="449"/>
      <c r="E1603" s="450"/>
    </row>
    <row r="1604" spans="1:5" ht="20.399999999999999">
      <c r="A1604" s="451" t="s">
        <v>678</v>
      </c>
      <c r="B1604" s="452"/>
      <c r="C1604" s="452"/>
      <c r="D1604" s="452"/>
      <c r="E1604" s="453"/>
    </row>
    <row r="1605" spans="1:5" ht="16.8" thickBot="1">
      <c r="A1605" s="425"/>
      <c r="B1605" s="426"/>
      <c r="C1605" s="426"/>
      <c r="D1605" s="426"/>
      <c r="E1605" s="427"/>
    </row>
    <row r="1606" spans="1:5" ht="30.75" customHeight="1">
      <c r="A1606" s="428" t="s">
        <v>599</v>
      </c>
      <c r="B1606" s="429"/>
      <c r="C1606" s="11" t="s">
        <v>523</v>
      </c>
      <c r="D1606" s="11" t="s">
        <v>779</v>
      </c>
      <c r="E1606" s="11" t="s">
        <v>780</v>
      </c>
    </row>
    <row r="1607" spans="1:5" ht="30.75" customHeight="1" thickBot="1">
      <c r="A1607" s="430" t="s">
        <v>321</v>
      </c>
      <c r="B1607" s="431"/>
      <c r="C1607" s="60" t="s">
        <v>538</v>
      </c>
      <c r="D1607" s="60" t="s">
        <v>773</v>
      </c>
      <c r="E1607" s="60" t="s">
        <v>538</v>
      </c>
    </row>
    <row r="1608" spans="1:5" ht="30.75" customHeight="1">
      <c r="A1608" s="432" t="s">
        <v>243</v>
      </c>
      <c r="B1608" s="16" t="s">
        <v>723</v>
      </c>
      <c r="C1608" s="434">
        <v>100000</v>
      </c>
      <c r="D1608" s="434"/>
      <c r="E1608" s="434">
        <v>100000</v>
      </c>
    </row>
    <row r="1609" spans="1:5" ht="30.75" customHeight="1">
      <c r="A1609" s="433"/>
      <c r="B1609" s="53" t="s">
        <v>428</v>
      </c>
      <c r="C1609" s="435"/>
      <c r="D1609" s="435"/>
      <c r="E1609" s="435"/>
    </row>
    <row r="1610" spans="1:5" ht="30.75" customHeight="1">
      <c r="A1610" s="460" t="s">
        <v>244</v>
      </c>
      <c r="B1610" s="16" t="s">
        <v>722</v>
      </c>
      <c r="C1610" s="462">
        <v>50000</v>
      </c>
      <c r="D1610" s="462"/>
      <c r="E1610" s="462">
        <v>50000</v>
      </c>
    </row>
    <row r="1611" spans="1:5" ht="30.75" customHeight="1">
      <c r="A1611" s="433"/>
      <c r="B1611" s="45" t="s">
        <v>245</v>
      </c>
      <c r="C1611" s="435"/>
      <c r="D1611" s="435"/>
      <c r="E1611" s="435"/>
    </row>
    <row r="1612" spans="1:5" ht="30.75" customHeight="1">
      <c r="A1612" s="460" t="s">
        <v>246</v>
      </c>
      <c r="B1612" s="33" t="s">
        <v>721</v>
      </c>
      <c r="C1612" s="462">
        <v>500000</v>
      </c>
      <c r="D1612" s="462"/>
      <c r="E1612" s="462">
        <v>500000</v>
      </c>
    </row>
    <row r="1613" spans="1:5" ht="30.75" customHeight="1">
      <c r="A1613" s="433"/>
      <c r="B1613" s="42" t="s">
        <v>247</v>
      </c>
      <c r="C1613" s="435"/>
      <c r="D1613" s="435"/>
      <c r="E1613" s="435"/>
    </row>
    <row r="1614" spans="1:5" ht="30.75" customHeight="1">
      <c r="A1614" s="138" t="s">
        <v>248</v>
      </c>
      <c r="B1614" s="38" t="s">
        <v>720</v>
      </c>
      <c r="C1614" s="462">
        <v>200000</v>
      </c>
      <c r="D1614" s="462"/>
      <c r="E1614" s="462">
        <v>200000</v>
      </c>
    </row>
    <row r="1615" spans="1:5" ht="27" customHeight="1">
      <c r="A1615" s="138"/>
      <c r="B1615" s="46" t="s">
        <v>518</v>
      </c>
      <c r="C1615" s="435"/>
      <c r="D1615" s="435"/>
      <c r="E1615" s="435"/>
    </row>
    <row r="1616" spans="1:5" ht="30.75" customHeight="1">
      <c r="A1616" s="460" t="s">
        <v>249</v>
      </c>
      <c r="B1616" s="33" t="s">
        <v>719</v>
      </c>
      <c r="C1616" s="462">
        <v>200000</v>
      </c>
      <c r="D1616" s="462"/>
      <c r="E1616" s="462">
        <v>200000</v>
      </c>
    </row>
    <row r="1617" spans="1:5" ht="16.8" thickBot="1">
      <c r="A1617" s="461"/>
      <c r="B1617" s="45" t="s">
        <v>519</v>
      </c>
      <c r="C1617" s="463"/>
      <c r="D1617" s="463"/>
      <c r="E1617" s="463"/>
    </row>
    <row r="1618" spans="1:5" ht="19.2" thickBot="1">
      <c r="A1618" s="189"/>
      <c r="B1618" s="190" t="s">
        <v>706</v>
      </c>
      <c r="C1618" s="188">
        <f>SUM(C1608:C1617)</f>
        <v>1050000</v>
      </c>
      <c r="D1618" s="188">
        <f>SUM(D1608:D1617)</f>
        <v>0</v>
      </c>
      <c r="E1618" s="188">
        <f>SUM(E1608:E1617)</f>
        <v>1050000</v>
      </c>
    </row>
    <row r="1620" spans="1:5" ht="19.2">
      <c r="A1620" s="464"/>
      <c r="B1620" s="198" t="s">
        <v>718</v>
      </c>
      <c r="C1620" s="466">
        <f>C1618+C1579+C1540+C1512+C1466+C1448</f>
        <v>100635000</v>
      </c>
      <c r="D1620" s="466">
        <f>D1618+D1579+D1540+D1512+D1466+D1448</f>
        <v>0</v>
      </c>
      <c r="E1620" s="466">
        <f>E1618+E1579+E1540+E1512+E1466+E1448</f>
        <v>102135000</v>
      </c>
    </row>
    <row r="1621" spans="1:5" ht="36.6" thickBot="1">
      <c r="A1621" s="465"/>
      <c r="B1621" s="199" t="s">
        <v>432</v>
      </c>
      <c r="C1621" s="467"/>
      <c r="D1621" s="467"/>
      <c r="E1621" s="467"/>
    </row>
    <row r="1622" spans="1:5" ht="13.8" thickTop="1"/>
    <row r="1630" spans="1:5">
      <c r="A1630" s="146"/>
      <c r="B1630" s="10"/>
      <c r="C1630" s="146"/>
      <c r="D1630" s="146"/>
      <c r="E1630" s="146"/>
    </row>
    <row r="1631" spans="1:5">
      <c r="A1631" s="146"/>
      <c r="B1631" s="10"/>
      <c r="C1631" s="146"/>
      <c r="D1631" s="146"/>
      <c r="E1631" s="146"/>
    </row>
    <row r="1632" spans="1:5">
      <c r="A1632" s="146"/>
      <c r="B1632" s="10"/>
      <c r="C1632" s="146"/>
      <c r="D1632" s="146"/>
      <c r="E1632" s="146"/>
    </row>
    <row r="1633" spans="1:5">
      <c r="A1633" s="146"/>
      <c r="B1633" s="10"/>
      <c r="C1633" s="146"/>
      <c r="D1633" s="146"/>
      <c r="E1633" s="146"/>
    </row>
    <row r="1634" spans="1:5">
      <c r="A1634" s="146"/>
      <c r="B1634" s="10"/>
      <c r="C1634" s="146"/>
      <c r="D1634" s="146"/>
      <c r="E1634" s="146"/>
    </row>
    <row r="1635" spans="1:5">
      <c r="A1635" s="146"/>
      <c r="B1635" s="10"/>
      <c r="C1635" s="146"/>
      <c r="D1635" s="146"/>
      <c r="E1635" s="146"/>
    </row>
    <row r="1636" spans="1:5">
      <c r="A1636" s="146"/>
      <c r="B1636" s="10"/>
      <c r="C1636" s="146"/>
      <c r="D1636" s="146"/>
      <c r="E1636" s="146"/>
    </row>
    <row r="1637" spans="1:5" ht="13.8" thickBot="1">
      <c r="A1637" s="146"/>
      <c r="B1637" s="10"/>
      <c r="C1637" s="146"/>
      <c r="D1637" s="146"/>
      <c r="E1637" s="146"/>
    </row>
    <row r="1638" spans="1:5" ht="25.2">
      <c r="A1638" s="436" t="s">
        <v>520</v>
      </c>
      <c r="B1638" s="437"/>
      <c r="C1638" s="437"/>
      <c r="D1638" s="437"/>
      <c r="E1638" s="438"/>
    </row>
    <row r="1639" spans="1:5" ht="27">
      <c r="A1639" s="439" t="s">
        <v>280</v>
      </c>
      <c r="B1639" s="440"/>
      <c r="C1639" s="440"/>
      <c r="D1639" s="440"/>
      <c r="E1639" s="441"/>
    </row>
    <row r="1640" spans="1:5" ht="20.399999999999999">
      <c r="A1640" s="442" t="s">
        <v>795</v>
      </c>
      <c r="B1640" s="443"/>
      <c r="C1640" s="443"/>
      <c r="D1640" s="443"/>
      <c r="E1640" s="444"/>
    </row>
    <row r="1641" spans="1:5" ht="18.600000000000001">
      <c r="A1641" s="454" t="s">
        <v>793</v>
      </c>
      <c r="B1641" s="455"/>
      <c r="C1641" s="455"/>
      <c r="D1641" s="455"/>
      <c r="E1641" s="456"/>
    </row>
    <row r="1642" spans="1:5" ht="18">
      <c r="A1642" s="448">
        <v>1</v>
      </c>
      <c r="B1642" s="449"/>
      <c r="C1642" s="449"/>
      <c r="D1642" s="449"/>
      <c r="E1642" s="450"/>
    </row>
    <row r="1643" spans="1:5" ht="20.399999999999999">
      <c r="A1643" s="451" t="s">
        <v>521</v>
      </c>
      <c r="B1643" s="452"/>
      <c r="C1643" s="452"/>
      <c r="D1643" s="452"/>
      <c r="E1643" s="453"/>
    </row>
    <row r="1644" spans="1:5" ht="16.8" thickBot="1">
      <c r="A1644" s="425"/>
      <c r="B1644" s="426"/>
      <c r="C1644" s="426"/>
      <c r="D1644" s="426"/>
      <c r="E1644" s="427"/>
    </row>
    <row r="1645" spans="1:5" ht="46.8">
      <c r="A1645" s="428" t="s">
        <v>599</v>
      </c>
      <c r="B1645" s="429"/>
      <c r="C1645" s="11" t="s">
        <v>523</v>
      </c>
      <c r="D1645" s="11" t="s">
        <v>779</v>
      </c>
      <c r="E1645" s="11" t="s">
        <v>780</v>
      </c>
    </row>
    <row r="1646" spans="1:5" ht="16.8" thickBot="1">
      <c r="A1646" s="430" t="s">
        <v>321</v>
      </c>
      <c r="B1646" s="431"/>
      <c r="C1646" s="60" t="s">
        <v>538</v>
      </c>
      <c r="D1646" s="60" t="s">
        <v>773</v>
      </c>
      <c r="E1646" s="60" t="s">
        <v>538</v>
      </c>
    </row>
    <row r="1647" spans="1:5" ht="17.399999999999999">
      <c r="A1647" s="432" t="s">
        <v>758</v>
      </c>
      <c r="B1647" s="16" t="s">
        <v>757</v>
      </c>
      <c r="C1647" s="434">
        <f>(10500*12)+10000</f>
        <v>136000</v>
      </c>
      <c r="D1647" s="434"/>
      <c r="E1647" s="434">
        <f>(10500*12)+10000</f>
        <v>136000</v>
      </c>
    </row>
    <row r="1648" spans="1:5" ht="16.8" thickBot="1">
      <c r="A1648" s="433"/>
      <c r="B1648" s="53" t="s">
        <v>278</v>
      </c>
      <c r="C1648" s="435"/>
      <c r="D1648" s="435"/>
      <c r="E1648" s="435"/>
    </row>
    <row r="1649" spans="1:5" ht="19.2" thickBot="1">
      <c r="A1649" s="189"/>
      <c r="B1649" s="190" t="s">
        <v>706</v>
      </c>
      <c r="C1649" s="188">
        <f>SUM(C1647:C1648)</f>
        <v>136000</v>
      </c>
      <c r="D1649" s="188">
        <f>SUM(D1647:D1648)</f>
        <v>0</v>
      </c>
      <c r="E1649" s="188">
        <f>SUM(E1647:E1648)</f>
        <v>136000</v>
      </c>
    </row>
    <row r="1650" spans="1:5" ht="17.399999999999999">
      <c r="A1650" s="19"/>
      <c r="B1650" s="20"/>
      <c r="C1650" s="21"/>
      <c r="D1650" s="21"/>
      <c r="E1650" s="21"/>
    </row>
    <row r="1651" spans="1:5" ht="17.399999999999999">
      <c r="A1651" s="19"/>
      <c r="B1651" s="20"/>
      <c r="C1651" s="21"/>
      <c r="D1651" s="21"/>
      <c r="E1651" s="21"/>
    </row>
    <row r="1652" spans="1:5" ht="17.399999999999999">
      <c r="A1652" s="19"/>
      <c r="B1652" s="20"/>
      <c r="C1652" s="21"/>
      <c r="D1652" s="21"/>
      <c r="E1652" s="21"/>
    </row>
    <row r="1653" spans="1:5" ht="13.8" thickBot="1">
      <c r="A1653" s="146"/>
      <c r="B1653" s="10"/>
      <c r="C1653" s="146"/>
      <c r="D1653" s="146"/>
      <c r="E1653" s="146"/>
    </row>
    <row r="1654" spans="1:5" ht="25.2">
      <c r="A1654" s="436" t="s">
        <v>520</v>
      </c>
      <c r="B1654" s="437"/>
      <c r="C1654" s="437"/>
      <c r="D1654" s="437"/>
      <c r="E1654" s="438"/>
    </row>
    <row r="1655" spans="1:5" ht="27">
      <c r="A1655" s="439" t="s">
        <v>280</v>
      </c>
      <c r="B1655" s="440"/>
      <c r="C1655" s="440"/>
      <c r="D1655" s="440"/>
      <c r="E1655" s="441"/>
    </row>
    <row r="1656" spans="1:5" ht="20.399999999999999">
      <c r="A1656" s="442" t="s">
        <v>795</v>
      </c>
      <c r="B1656" s="443"/>
      <c r="C1656" s="443"/>
      <c r="D1656" s="443"/>
      <c r="E1656" s="444"/>
    </row>
    <row r="1657" spans="1:5" ht="18.600000000000001">
      <c r="A1657" s="454" t="s">
        <v>794</v>
      </c>
      <c r="B1657" s="455"/>
      <c r="C1657" s="455"/>
      <c r="D1657" s="455"/>
      <c r="E1657" s="456"/>
    </row>
    <row r="1658" spans="1:5" ht="18">
      <c r="A1658" s="448">
        <v>2</v>
      </c>
      <c r="B1658" s="449"/>
      <c r="C1658" s="449"/>
      <c r="D1658" s="449"/>
      <c r="E1658" s="450"/>
    </row>
    <row r="1659" spans="1:5" ht="20.399999999999999">
      <c r="A1659" s="451" t="s">
        <v>546</v>
      </c>
      <c r="B1659" s="452"/>
      <c r="C1659" s="452"/>
      <c r="D1659" s="452"/>
      <c r="E1659" s="453"/>
    </row>
    <row r="1660" spans="1:5" ht="16.8" thickBot="1">
      <c r="A1660" s="425"/>
      <c r="B1660" s="426"/>
      <c r="C1660" s="426"/>
      <c r="D1660" s="426"/>
      <c r="E1660" s="427"/>
    </row>
    <row r="1661" spans="1:5" ht="46.8">
      <c r="A1661" s="428" t="s">
        <v>599</v>
      </c>
      <c r="B1661" s="429"/>
      <c r="C1661" s="11" t="s">
        <v>523</v>
      </c>
      <c r="D1661" s="11" t="s">
        <v>779</v>
      </c>
      <c r="E1661" s="11" t="s">
        <v>780</v>
      </c>
    </row>
    <row r="1662" spans="1:5" ht="16.8" thickBot="1">
      <c r="A1662" s="430" t="s">
        <v>321</v>
      </c>
      <c r="B1662" s="431"/>
      <c r="C1662" s="60" t="s">
        <v>538</v>
      </c>
      <c r="D1662" s="60" t="s">
        <v>773</v>
      </c>
      <c r="E1662" s="60" t="s">
        <v>538</v>
      </c>
    </row>
    <row r="1663" spans="1:5" ht="17.399999999999999">
      <c r="A1663" s="432" t="s">
        <v>759</v>
      </c>
      <c r="B1663" s="16" t="s">
        <v>757</v>
      </c>
      <c r="C1663" s="434">
        <f>(16000*12)+10000</f>
        <v>202000</v>
      </c>
      <c r="D1663" s="434"/>
      <c r="E1663" s="434">
        <f>(16000*12)+10000</f>
        <v>202000</v>
      </c>
    </row>
    <row r="1664" spans="1:5" ht="16.8" thickBot="1">
      <c r="A1664" s="433"/>
      <c r="B1664" s="53" t="s">
        <v>278</v>
      </c>
      <c r="C1664" s="435"/>
      <c r="D1664" s="435"/>
      <c r="E1664" s="435"/>
    </row>
    <row r="1665" spans="1:5" ht="19.2" thickBot="1">
      <c r="A1665" s="189"/>
      <c r="B1665" s="190" t="s">
        <v>706</v>
      </c>
      <c r="C1665" s="188">
        <f>SUM(C1663:C1664)</f>
        <v>202000</v>
      </c>
      <c r="D1665" s="188">
        <f>SUM(D1663:D1664)</f>
        <v>0</v>
      </c>
      <c r="E1665" s="188">
        <f>SUM(E1663:E1664)</f>
        <v>202000</v>
      </c>
    </row>
    <row r="1666" spans="1:5" ht="17.399999999999999">
      <c r="A1666" s="19"/>
      <c r="B1666" s="20"/>
      <c r="C1666" s="21"/>
      <c r="D1666" s="21"/>
      <c r="E1666" s="21"/>
    </row>
    <row r="1667" spans="1:5" ht="17.399999999999999">
      <c r="A1667" s="19"/>
      <c r="B1667" s="20"/>
      <c r="C1667" s="21"/>
      <c r="D1667" s="21"/>
      <c r="E1667" s="21"/>
    </row>
    <row r="1668" spans="1:5" ht="17.399999999999999">
      <c r="A1668" s="19"/>
      <c r="B1668" s="20"/>
      <c r="C1668" s="21"/>
      <c r="D1668" s="21"/>
      <c r="E1668" s="21"/>
    </row>
    <row r="1669" spans="1:5" ht="17.399999999999999">
      <c r="A1669" s="19"/>
      <c r="B1669" s="20"/>
      <c r="C1669" s="21"/>
      <c r="D1669" s="21"/>
      <c r="E1669" s="21"/>
    </row>
    <row r="1670" spans="1:5" ht="17.399999999999999">
      <c r="A1670" s="19"/>
      <c r="B1670" s="20"/>
      <c r="C1670" s="21"/>
      <c r="D1670" s="21"/>
      <c r="E1670" s="21"/>
    </row>
    <row r="1671" spans="1:5" ht="17.399999999999999">
      <c r="A1671" s="19"/>
      <c r="B1671" s="20"/>
      <c r="C1671" s="21"/>
      <c r="D1671" s="21"/>
      <c r="E1671" s="21"/>
    </row>
    <row r="1672" spans="1:5" ht="17.399999999999999">
      <c r="A1672" s="19"/>
      <c r="B1672" s="20"/>
      <c r="C1672" s="21"/>
      <c r="D1672" s="21"/>
      <c r="E1672" s="21"/>
    </row>
    <row r="1673" spans="1:5" ht="17.399999999999999">
      <c r="A1673" s="19"/>
      <c r="B1673" s="20"/>
      <c r="C1673" s="21"/>
      <c r="D1673" s="21"/>
      <c r="E1673" s="21"/>
    </row>
    <row r="1674" spans="1:5" ht="13.8" thickBot="1">
      <c r="A1674" s="146"/>
      <c r="B1674" s="10"/>
      <c r="C1674" s="146"/>
      <c r="D1674" s="146"/>
      <c r="E1674" s="146"/>
    </row>
    <row r="1675" spans="1:5" ht="25.2">
      <c r="A1675" s="436" t="s">
        <v>520</v>
      </c>
      <c r="B1675" s="437"/>
      <c r="C1675" s="437"/>
      <c r="D1675" s="437"/>
      <c r="E1675" s="438"/>
    </row>
    <row r="1676" spans="1:5" ht="27">
      <c r="A1676" s="439" t="s">
        <v>280</v>
      </c>
      <c r="B1676" s="440"/>
      <c r="C1676" s="440"/>
      <c r="D1676" s="440"/>
      <c r="E1676" s="441"/>
    </row>
    <row r="1677" spans="1:5" ht="20.399999999999999">
      <c r="A1677" s="442" t="s">
        <v>795</v>
      </c>
      <c r="B1677" s="443"/>
      <c r="C1677" s="443"/>
      <c r="D1677" s="443"/>
      <c r="E1677" s="444"/>
    </row>
    <row r="1678" spans="1:5" ht="18.600000000000001">
      <c r="A1678" s="454" t="s">
        <v>794</v>
      </c>
      <c r="B1678" s="455"/>
      <c r="C1678" s="455"/>
      <c r="D1678" s="455"/>
      <c r="E1678" s="456"/>
    </row>
    <row r="1679" spans="1:5" ht="18">
      <c r="A1679" s="448">
        <v>3</v>
      </c>
      <c r="B1679" s="449"/>
      <c r="C1679" s="449"/>
      <c r="D1679" s="449"/>
      <c r="E1679" s="450"/>
    </row>
    <row r="1680" spans="1:5" ht="20.399999999999999">
      <c r="A1680" s="451" t="s">
        <v>474</v>
      </c>
      <c r="B1680" s="452"/>
      <c r="C1680" s="452"/>
      <c r="D1680" s="452"/>
      <c r="E1680" s="453"/>
    </row>
    <row r="1681" spans="1:5" ht="16.8" thickBot="1">
      <c r="A1681" s="425"/>
      <c r="B1681" s="426"/>
      <c r="C1681" s="426"/>
      <c r="D1681" s="426"/>
      <c r="E1681" s="427"/>
    </row>
    <row r="1682" spans="1:5" ht="46.8">
      <c r="A1682" s="428" t="s">
        <v>599</v>
      </c>
      <c r="B1682" s="429"/>
      <c r="C1682" s="11" t="s">
        <v>523</v>
      </c>
      <c r="D1682" s="11" t="s">
        <v>779</v>
      </c>
      <c r="E1682" s="11" t="s">
        <v>780</v>
      </c>
    </row>
    <row r="1683" spans="1:5" ht="16.8" thickBot="1">
      <c r="A1683" s="430" t="s">
        <v>321</v>
      </c>
      <c r="B1683" s="431"/>
      <c r="C1683" s="60" t="s">
        <v>538</v>
      </c>
      <c r="D1683" s="60" t="s">
        <v>773</v>
      </c>
      <c r="E1683" s="60" t="s">
        <v>538</v>
      </c>
    </row>
    <row r="1684" spans="1:5" ht="17.399999999999999">
      <c r="A1684" s="432" t="s">
        <v>760</v>
      </c>
      <c r="B1684" s="16" t="s">
        <v>757</v>
      </c>
      <c r="C1684" s="434"/>
      <c r="D1684" s="434"/>
      <c r="E1684" s="434"/>
    </row>
    <row r="1685" spans="1:5" ht="16.8" thickBot="1">
      <c r="A1685" s="433"/>
      <c r="B1685" s="264" t="s">
        <v>775</v>
      </c>
      <c r="C1685" s="435"/>
      <c r="D1685" s="435"/>
      <c r="E1685" s="435"/>
    </row>
    <row r="1686" spans="1:5" ht="19.2" thickBot="1">
      <c r="A1686" s="189"/>
      <c r="B1686" s="190" t="s">
        <v>706</v>
      </c>
      <c r="C1686" s="188">
        <f>SUM(C1684:C1685)</f>
        <v>0</v>
      </c>
      <c r="D1686" s="188">
        <f>SUM(D1684:D1685)</f>
        <v>0</v>
      </c>
      <c r="E1686" s="188">
        <f>SUM(E1684:E1685)</f>
        <v>0</v>
      </c>
    </row>
    <row r="1687" spans="1:5" ht="17.399999999999999">
      <c r="A1687" s="19"/>
      <c r="B1687" s="20"/>
      <c r="C1687" s="21"/>
      <c r="D1687" s="21"/>
      <c r="E1687" s="21"/>
    </row>
    <row r="1688" spans="1:5" ht="17.399999999999999">
      <c r="A1688" s="19"/>
      <c r="B1688" s="20"/>
      <c r="C1688" s="21"/>
      <c r="D1688" s="21"/>
      <c r="E1688" s="21"/>
    </row>
    <row r="1689" spans="1:5" ht="17.399999999999999">
      <c r="A1689" s="19"/>
      <c r="B1689" s="20"/>
      <c r="C1689" s="21"/>
      <c r="D1689" s="21"/>
      <c r="E1689" s="21"/>
    </row>
    <row r="1690" spans="1:5" ht="17.399999999999999">
      <c r="A1690" s="19"/>
      <c r="B1690" s="20"/>
      <c r="C1690" s="21"/>
      <c r="D1690" s="21"/>
      <c r="E1690" s="21"/>
    </row>
    <row r="1691" spans="1:5" ht="13.8" thickBot="1">
      <c r="A1691" s="146"/>
      <c r="B1691" s="10"/>
      <c r="C1691" s="146"/>
      <c r="D1691" s="146"/>
      <c r="E1691" s="146"/>
    </row>
    <row r="1692" spans="1:5" ht="25.5" customHeight="1">
      <c r="A1692" s="436" t="s">
        <v>520</v>
      </c>
      <c r="B1692" s="437"/>
      <c r="C1692" s="437"/>
      <c r="D1692" s="437"/>
      <c r="E1692" s="438"/>
    </row>
    <row r="1693" spans="1:5" ht="27.75" customHeight="1">
      <c r="A1693" s="439" t="s">
        <v>280</v>
      </c>
      <c r="B1693" s="440"/>
      <c r="C1693" s="440"/>
      <c r="D1693" s="440"/>
      <c r="E1693" s="441"/>
    </row>
    <row r="1694" spans="1:5" ht="20.399999999999999">
      <c r="A1694" s="442" t="s">
        <v>795</v>
      </c>
      <c r="B1694" s="443"/>
      <c r="C1694" s="443"/>
      <c r="D1694" s="443"/>
      <c r="E1694" s="444"/>
    </row>
    <row r="1695" spans="1:5" ht="18.600000000000001">
      <c r="A1695" s="445" t="s">
        <v>793</v>
      </c>
      <c r="B1695" s="446"/>
      <c r="C1695" s="446"/>
      <c r="D1695" s="446"/>
      <c r="E1695" s="447"/>
    </row>
    <row r="1696" spans="1:5" ht="18">
      <c r="A1696" s="448">
        <v>4</v>
      </c>
      <c r="B1696" s="449"/>
      <c r="C1696" s="449"/>
      <c r="D1696" s="449"/>
      <c r="E1696" s="450"/>
    </row>
    <row r="1697" spans="1:5" ht="20.399999999999999">
      <c r="A1697" s="451" t="s">
        <v>547</v>
      </c>
      <c r="B1697" s="452"/>
      <c r="C1697" s="452"/>
      <c r="D1697" s="452"/>
      <c r="E1697" s="453"/>
    </row>
    <row r="1698" spans="1:5" ht="16.8" thickBot="1">
      <c r="A1698" s="425"/>
      <c r="B1698" s="426"/>
      <c r="C1698" s="426"/>
      <c r="D1698" s="426"/>
      <c r="E1698" s="427"/>
    </row>
    <row r="1699" spans="1:5" ht="46.8">
      <c r="A1699" s="428" t="s">
        <v>599</v>
      </c>
      <c r="B1699" s="429"/>
      <c r="C1699" s="11" t="s">
        <v>523</v>
      </c>
      <c r="D1699" s="11" t="s">
        <v>779</v>
      </c>
      <c r="E1699" s="11" t="s">
        <v>780</v>
      </c>
    </row>
    <row r="1700" spans="1:5" ht="16.8" thickBot="1">
      <c r="A1700" s="430" t="s">
        <v>321</v>
      </c>
      <c r="B1700" s="431"/>
      <c r="C1700" s="60" t="s">
        <v>538</v>
      </c>
      <c r="D1700" s="60" t="s">
        <v>773</v>
      </c>
      <c r="E1700" s="60" t="s">
        <v>538</v>
      </c>
    </row>
    <row r="1701" spans="1:5" ht="17.399999999999999">
      <c r="A1701" s="432" t="s">
        <v>761</v>
      </c>
      <c r="B1701" s="16" t="s">
        <v>757</v>
      </c>
      <c r="C1701" s="434"/>
      <c r="D1701" s="434"/>
      <c r="E1701" s="434"/>
    </row>
    <row r="1702" spans="1:5" ht="16.8" thickBot="1">
      <c r="A1702" s="433"/>
      <c r="B1702" s="53" t="s">
        <v>278</v>
      </c>
      <c r="C1702" s="435"/>
      <c r="D1702" s="435"/>
      <c r="E1702" s="435"/>
    </row>
    <row r="1703" spans="1:5" ht="19.2" thickBot="1">
      <c r="A1703" s="189"/>
      <c r="B1703" s="190" t="s">
        <v>706</v>
      </c>
      <c r="C1703" s="188">
        <f>SUM(C1701:C1702)</f>
        <v>0</v>
      </c>
      <c r="D1703" s="188">
        <f>SUM(D1701:D1702)</f>
        <v>0</v>
      </c>
      <c r="E1703" s="188">
        <f>SUM(E1701:E1702)</f>
        <v>0</v>
      </c>
    </row>
    <row r="1704" spans="1:5" ht="17.399999999999999">
      <c r="A1704" s="19"/>
      <c r="B1704" s="20"/>
      <c r="C1704" s="21"/>
      <c r="D1704" s="21"/>
      <c r="E1704" s="21"/>
    </row>
    <row r="1705" spans="1:5" ht="17.399999999999999">
      <c r="A1705" s="19"/>
      <c r="B1705" s="20"/>
      <c r="C1705" s="21"/>
      <c r="D1705" s="21"/>
      <c r="E1705" s="21"/>
    </row>
    <row r="1706" spans="1:5" ht="17.399999999999999">
      <c r="A1706" s="19"/>
      <c r="B1706" s="20"/>
      <c r="C1706" s="21"/>
      <c r="D1706" s="21"/>
      <c r="E1706" s="21"/>
    </row>
    <row r="1707" spans="1:5" ht="17.399999999999999">
      <c r="A1707" s="19"/>
      <c r="B1707" s="20"/>
      <c r="C1707" s="21"/>
      <c r="D1707" s="21"/>
      <c r="E1707" s="21"/>
    </row>
    <row r="1708" spans="1:5" ht="17.399999999999999">
      <c r="A1708" s="19"/>
      <c r="B1708" s="20"/>
      <c r="C1708" s="21"/>
      <c r="D1708" s="21"/>
      <c r="E1708" s="21"/>
    </row>
    <row r="1709" spans="1:5" ht="17.399999999999999">
      <c r="A1709" s="19"/>
      <c r="B1709" s="20"/>
      <c r="C1709" s="21"/>
      <c r="D1709" s="21"/>
      <c r="E1709" s="21"/>
    </row>
    <row r="1710" spans="1:5" ht="17.399999999999999">
      <c r="A1710" s="19"/>
      <c r="B1710" s="20"/>
      <c r="C1710" s="21"/>
      <c r="D1710" s="21"/>
      <c r="E1710" s="21"/>
    </row>
    <row r="1711" spans="1:5" ht="17.399999999999999">
      <c r="A1711" s="19"/>
      <c r="B1711" s="20"/>
      <c r="C1711" s="21"/>
      <c r="D1711" s="21"/>
      <c r="E1711" s="21"/>
    </row>
    <row r="1712" spans="1:5" ht="13.8" thickBot="1">
      <c r="A1712" s="146"/>
      <c r="B1712" s="10"/>
      <c r="C1712" s="146"/>
      <c r="D1712" s="146"/>
      <c r="E1712" s="146"/>
    </row>
    <row r="1713" spans="1:5" ht="25.2">
      <c r="A1713" s="436" t="s">
        <v>520</v>
      </c>
      <c r="B1713" s="437"/>
      <c r="C1713" s="437"/>
      <c r="D1713" s="437"/>
      <c r="E1713" s="438"/>
    </row>
    <row r="1714" spans="1:5" ht="27">
      <c r="A1714" s="439" t="s">
        <v>280</v>
      </c>
      <c r="B1714" s="440"/>
      <c r="C1714" s="440"/>
      <c r="D1714" s="440"/>
      <c r="E1714" s="441"/>
    </row>
    <row r="1715" spans="1:5" ht="20.399999999999999">
      <c r="A1715" s="442" t="s">
        <v>795</v>
      </c>
      <c r="B1715" s="443"/>
      <c r="C1715" s="443"/>
      <c r="D1715" s="443"/>
      <c r="E1715" s="444"/>
    </row>
    <row r="1716" spans="1:5" ht="18.600000000000001">
      <c r="A1716" s="445" t="s">
        <v>796</v>
      </c>
      <c r="B1716" s="446"/>
      <c r="C1716" s="446"/>
      <c r="D1716" s="446"/>
      <c r="E1716" s="447"/>
    </row>
    <row r="1717" spans="1:5" ht="18">
      <c r="A1717" s="448">
        <v>5</v>
      </c>
      <c r="B1717" s="449"/>
      <c r="C1717" s="449"/>
      <c r="D1717" s="449"/>
      <c r="E1717" s="450"/>
    </row>
    <row r="1718" spans="1:5" ht="20.399999999999999">
      <c r="A1718" s="451" t="s">
        <v>762</v>
      </c>
      <c r="B1718" s="452"/>
      <c r="C1718" s="452"/>
      <c r="D1718" s="452"/>
      <c r="E1718" s="453"/>
    </row>
    <row r="1719" spans="1:5" ht="16.8" thickBot="1">
      <c r="A1719" s="425"/>
      <c r="B1719" s="426"/>
      <c r="C1719" s="426"/>
      <c r="D1719" s="426"/>
      <c r="E1719" s="427"/>
    </row>
    <row r="1720" spans="1:5" ht="46.8">
      <c r="A1720" s="428" t="s">
        <v>599</v>
      </c>
      <c r="B1720" s="429"/>
      <c r="C1720" s="11" t="s">
        <v>523</v>
      </c>
      <c r="D1720" s="11" t="s">
        <v>779</v>
      </c>
      <c r="E1720" s="11" t="s">
        <v>780</v>
      </c>
    </row>
    <row r="1721" spans="1:5" ht="16.8" thickBot="1">
      <c r="A1721" s="430" t="s">
        <v>321</v>
      </c>
      <c r="B1721" s="431"/>
      <c r="C1721" s="60" t="s">
        <v>538</v>
      </c>
      <c r="D1721" s="60" t="s">
        <v>773</v>
      </c>
      <c r="E1721" s="60" t="s">
        <v>538</v>
      </c>
    </row>
    <row r="1722" spans="1:5" ht="17.399999999999999">
      <c r="A1722" s="432" t="s">
        <v>763</v>
      </c>
      <c r="B1722" s="16" t="s">
        <v>757</v>
      </c>
      <c r="C1722" s="434">
        <f>126000*12</f>
        <v>1512000</v>
      </c>
      <c r="D1722" s="434"/>
      <c r="E1722" s="434">
        <f>126000*12</f>
        <v>1512000</v>
      </c>
    </row>
    <row r="1723" spans="1:5" ht="16.8" thickBot="1">
      <c r="A1723" s="433"/>
      <c r="B1723" s="53"/>
      <c r="C1723" s="435"/>
      <c r="D1723" s="435"/>
      <c r="E1723" s="435"/>
    </row>
    <row r="1724" spans="1:5" ht="19.2" thickBot="1">
      <c r="A1724" s="189"/>
      <c r="B1724" s="190" t="s">
        <v>706</v>
      </c>
      <c r="C1724" s="188">
        <f>SUM(C1722:C1723)</f>
        <v>1512000</v>
      </c>
      <c r="D1724" s="188">
        <f>SUM(D1722:D1723)</f>
        <v>0</v>
      </c>
      <c r="E1724" s="188">
        <f>SUM(E1722:E1723)</f>
        <v>1512000</v>
      </c>
    </row>
    <row r="1725" spans="1:5" ht="17.399999999999999">
      <c r="A1725" s="19"/>
      <c r="B1725" s="20"/>
      <c r="C1725" s="21"/>
      <c r="D1725" s="21"/>
      <c r="E1725" s="21"/>
    </row>
    <row r="1726" spans="1:5" ht="17.399999999999999">
      <c r="A1726" s="19"/>
      <c r="B1726" s="20"/>
      <c r="C1726" s="21"/>
      <c r="D1726" s="21"/>
      <c r="E1726" s="21"/>
    </row>
    <row r="1727" spans="1:5" ht="17.399999999999999">
      <c r="A1727" s="19"/>
      <c r="B1727" s="20"/>
      <c r="C1727" s="21"/>
      <c r="D1727" s="21"/>
      <c r="E1727" s="21"/>
    </row>
    <row r="1728" spans="1:5" ht="17.399999999999999">
      <c r="A1728" s="19"/>
      <c r="B1728" s="20"/>
      <c r="C1728" s="21"/>
      <c r="D1728" s="21"/>
      <c r="E1728" s="21"/>
    </row>
    <row r="1729" spans="1:5" ht="13.8" thickBot="1">
      <c r="A1729" s="146"/>
      <c r="B1729" s="10"/>
      <c r="C1729" s="146"/>
      <c r="D1729" s="146"/>
      <c r="E1729" s="146"/>
    </row>
    <row r="1730" spans="1:5" ht="25.2">
      <c r="A1730" s="436" t="s">
        <v>520</v>
      </c>
      <c r="B1730" s="437"/>
      <c r="C1730" s="437"/>
      <c r="D1730" s="437"/>
      <c r="E1730" s="438"/>
    </row>
    <row r="1731" spans="1:5" ht="27">
      <c r="A1731" s="439" t="s">
        <v>280</v>
      </c>
      <c r="B1731" s="440"/>
      <c r="C1731" s="440"/>
      <c r="D1731" s="440"/>
      <c r="E1731" s="441"/>
    </row>
    <row r="1732" spans="1:5" ht="20.399999999999999">
      <c r="A1732" s="442" t="s">
        <v>795</v>
      </c>
      <c r="B1732" s="443"/>
      <c r="C1732" s="443"/>
      <c r="D1732" s="443"/>
      <c r="E1732" s="444"/>
    </row>
    <row r="1733" spans="1:5" ht="18.600000000000001">
      <c r="A1733" s="445" t="s">
        <v>796</v>
      </c>
      <c r="B1733" s="446"/>
      <c r="C1733" s="446"/>
      <c r="D1733" s="446"/>
      <c r="E1733" s="447"/>
    </row>
    <row r="1734" spans="1:5" ht="18">
      <c r="A1734" s="448">
        <v>6</v>
      </c>
      <c r="B1734" s="449"/>
      <c r="C1734" s="449"/>
      <c r="D1734" s="449"/>
      <c r="E1734" s="450"/>
    </row>
    <row r="1735" spans="1:5" ht="20.399999999999999">
      <c r="A1735" s="451" t="s">
        <v>764</v>
      </c>
      <c r="B1735" s="452"/>
      <c r="C1735" s="452"/>
      <c r="D1735" s="452"/>
      <c r="E1735" s="453"/>
    </row>
    <row r="1736" spans="1:5" ht="16.8" thickBot="1">
      <c r="A1736" s="425"/>
      <c r="B1736" s="426"/>
      <c r="C1736" s="426"/>
      <c r="D1736" s="426"/>
      <c r="E1736" s="427"/>
    </row>
    <row r="1737" spans="1:5" ht="46.8">
      <c r="A1737" s="428" t="s">
        <v>599</v>
      </c>
      <c r="B1737" s="429"/>
      <c r="C1737" s="11" t="s">
        <v>523</v>
      </c>
      <c r="D1737" s="11" t="s">
        <v>779</v>
      </c>
      <c r="E1737" s="11" t="s">
        <v>780</v>
      </c>
    </row>
    <row r="1738" spans="1:5" ht="16.8" thickBot="1">
      <c r="A1738" s="430" t="s">
        <v>321</v>
      </c>
      <c r="B1738" s="431"/>
      <c r="C1738" s="60" t="s">
        <v>538</v>
      </c>
      <c r="D1738" s="60" t="s">
        <v>773</v>
      </c>
      <c r="E1738" s="60" t="s">
        <v>538</v>
      </c>
    </row>
    <row r="1739" spans="1:5" ht="17.399999999999999">
      <c r="A1739" s="432" t="s">
        <v>756</v>
      </c>
      <c r="B1739" s="16" t="s">
        <v>757</v>
      </c>
      <c r="C1739" s="434"/>
      <c r="D1739" s="434"/>
      <c r="E1739" s="434"/>
    </row>
    <row r="1740" spans="1:5" ht="16.8" thickBot="1">
      <c r="A1740" s="433"/>
      <c r="B1740" s="53"/>
      <c r="C1740" s="435"/>
      <c r="D1740" s="435"/>
      <c r="E1740" s="435"/>
    </row>
    <row r="1741" spans="1:5" ht="19.2" thickBot="1">
      <c r="A1741" s="189"/>
      <c r="B1741" s="190" t="s">
        <v>706</v>
      </c>
      <c r="C1741" s="188">
        <f>SUM(C1739:C1740)</f>
        <v>0</v>
      </c>
      <c r="D1741" s="188">
        <f>SUM(D1739:D1740)</f>
        <v>0</v>
      </c>
      <c r="E1741" s="188">
        <f>SUM(E1739:E1740)</f>
        <v>0</v>
      </c>
    </row>
    <row r="1742" spans="1:5">
      <c r="A1742" s="146"/>
      <c r="B1742" s="10"/>
      <c r="C1742" s="146"/>
      <c r="D1742" s="146"/>
      <c r="E1742" s="146"/>
    </row>
    <row r="1743" spans="1:5">
      <c r="A1743" s="146"/>
      <c r="B1743" s="10"/>
      <c r="C1743" s="146"/>
      <c r="D1743" s="146"/>
      <c r="E1743" s="146"/>
    </row>
    <row r="1744" spans="1:5">
      <c r="A1744" s="146"/>
      <c r="B1744" s="10"/>
      <c r="C1744" s="146"/>
      <c r="D1744" s="146"/>
      <c r="E1744" s="146"/>
    </row>
    <row r="1745" spans="1:5">
      <c r="A1745" s="146"/>
      <c r="B1745" s="10"/>
      <c r="C1745" s="146"/>
      <c r="D1745" s="146"/>
      <c r="E1745" s="146"/>
    </row>
    <row r="1746" spans="1:5">
      <c r="A1746" s="146"/>
      <c r="B1746" s="10"/>
      <c r="C1746" s="146"/>
      <c r="D1746" s="146"/>
      <c r="E1746" s="146"/>
    </row>
    <row r="1747" spans="1:5">
      <c r="A1747" s="146"/>
      <c r="B1747" s="10"/>
      <c r="C1747" s="146"/>
      <c r="D1747" s="146"/>
      <c r="E1747" s="146"/>
    </row>
    <row r="1748" spans="1:5">
      <c r="A1748" s="146"/>
      <c r="B1748" s="10"/>
      <c r="C1748" s="146"/>
      <c r="D1748" s="146"/>
      <c r="E1748" s="146"/>
    </row>
    <row r="1749" spans="1:5">
      <c r="A1749" s="146"/>
      <c r="B1749" s="10"/>
      <c r="C1749" s="146"/>
      <c r="D1749" s="146"/>
      <c r="E1749" s="146"/>
    </row>
    <row r="1750" spans="1:5">
      <c r="A1750" s="146"/>
      <c r="B1750" s="10"/>
      <c r="C1750" s="146"/>
      <c r="D1750" s="146"/>
      <c r="E1750" s="146"/>
    </row>
    <row r="1751" spans="1:5">
      <c r="A1751" s="146"/>
      <c r="B1751" s="10"/>
      <c r="C1751" s="146"/>
      <c r="D1751" s="146"/>
      <c r="E1751" s="146"/>
    </row>
    <row r="1752" spans="1:5">
      <c r="A1752" s="146"/>
      <c r="B1752" s="10"/>
      <c r="C1752" s="146"/>
      <c r="D1752" s="146"/>
      <c r="E1752" s="146"/>
    </row>
    <row r="1753" spans="1:5">
      <c r="A1753" s="146"/>
      <c r="B1753" s="10"/>
      <c r="C1753" s="146"/>
      <c r="D1753" s="146"/>
      <c r="E1753" s="146"/>
    </row>
    <row r="1754" spans="1:5">
      <c r="A1754" s="146"/>
      <c r="B1754" s="10"/>
      <c r="C1754" s="146"/>
      <c r="D1754" s="146"/>
      <c r="E1754" s="146"/>
    </row>
    <row r="1755" spans="1:5">
      <c r="A1755" s="146"/>
      <c r="B1755" s="10"/>
      <c r="C1755" s="146"/>
      <c r="D1755" s="146"/>
      <c r="E1755" s="146"/>
    </row>
    <row r="1756" spans="1:5">
      <c r="A1756" s="146"/>
      <c r="B1756" s="10"/>
      <c r="C1756" s="146"/>
      <c r="D1756" s="146"/>
      <c r="E1756" s="146"/>
    </row>
    <row r="1757" spans="1:5">
      <c r="A1757" s="146"/>
      <c r="B1757" s="10"/>
      <c r="C1757" s="146"/>
      <c r="D1757" s="146"/>
      <c r="E1757" s="146"/>
    </row>
    <row r="1758" spans="1:5">
      <c r="A1758" s="146"/>
      <c r="B1758" s="10"/>
      <c r="C1758" s="146"/>
      <c r="D1758" s="146"/>
      <c r="E1758" s="146"/>
    </row>
    <row r="1759" spans="1:5">
      <c r="A1759" s="146"/>
      <c r="B1759" s="10"/>
      <c r="C1759" s="146"/>
      <c r="D1759" s="146"/>
      <c r="E1759" s="146"/>
    </row>
    <row r="1760" spans="1:5">
      <c r="A1760" s="146"/>
      <c r="B1760" s="10"/>
      <c r="C1760" s="146"/>
      <c r="D1760" s="146"/>
      <c r="E1760" s="146"/>
    </row>
    <row r="1761" spans="1:5">
      <c r="A1761" s="146"/>
      <c r="B1761" s="10"/>
      <c r="C1761" s="146"/>
      <c r="D1761" s="146"/>
      <c r="E1761" s="146"/>
    </row>
    <row r="1762" spans="1:5">
      <c r="A1762" s="146"/>
      <c r="B1762" s="10"/>
      <c r="C1762" s="146"/>
      <c r="D1762" s="146"/>
      <c r="E1762" s="146"/>
    </row>
  </sheetData>
  <mergeCells count="1781">
    <mergeCell ref="A7:B7"/>
    <mergeCell ref="A8:B8"/>
    <mergeCell ref="A9:A10"/>
    <mergeCell ref="A11:A12"/>
    <mergeCell ref="C11:C12"/>
    <mergeCell ref="D11:D12"/>
    <mergeCell ref="A1:E1"/>
    <mergeCell ref="A2:E2"/>
    <mergeCell ref="A3:E3"/>
    <mergeCell ref="A4:E4"/>
    <mergeCell ref="A5:E5"/>
    <mergeCell ref="A6:E6"/>
    <mergeCell ref="A18:A19"/>
    <mergeCell ref="A20:A21"/>
    <mergeCell ref="C20:C21"/>
    <mergeCell ref="D20:D21"/>
    <mergeCell ref="E20:E21"/>
    <mergeCell ref="A22:A23"/>
    <mergeCell ref="C22:C23"/>
    <mergeCell ref="D22:D23"/>
    <mergeCell ref="E22:E23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33:A34"/>
    <mergeCell ref="C33:C34"/>
    <mergeCell ref="D33:D34"/>
    <mergeCell ref="E33:E34"/>
    <mergeCell ref="A37:B37"/>
    <mergeCell ref="A38:B38"/>
    <mergeCell ref="A29:A30"/>
    <mergeCell ref="C29:C30"/>
    <mergeCell ref="D29:D30"/>
    <mergeCell ref="E29:E30"/>
    <mergeCell ref="A31:A32"/>
    <mergeCell ref="C31:C32"/>
    <mergeCell ref="D31:D32"/>
    <mergeCell ref="E31:E32"/>
    <mergeCell ref="A25:A26"/>
    <mergeCell ref="C25:C26"/>
    <mergeCell ref="D25:D26"/>
    <mergeCell ref="E25:E26"/>
    <mergeCell ref="A27:A28"/>
    <mergeCell ref="C27:C28"/>
    <mergeCell ref="D27:D28"/>
    <mergeCell ref="E27:E28"/>
    <mergeCell ref="A46:A47"/>
    <mergeCell ref="A48:A49"/>
    <mergeCell ref="C48:C49"/>
    <mergeCell ref="D48:D49"/>
    <mergeCell ref="E48:E49"/>
    <mergeCell ref="A50:A51"/>
    <mergeCell ref="C50:C51"/>
    <mergeCell ref="D50:D51"/>
    <mergeCell ref="E50:E51"/>
    <mergeCell ref="A39:A40"/>
    <mergeCell ref="A41:A42"/>
    <mergeCell ref="C41:C42"/>
    <mergeCell ref="D41:D42"/>
    <mergeCell ref="E41:E42"/>
    <mergeCell ref="A43:A44"/>
    <mergeCell ref="C43:C44"/>
    <mergeCell ref="D43:D44"/>
    <mergeCell ref="E43:E44"/>
    <mergeCell ref="A61:A62"/>
    <mergeCell ref="C61:C62"/>
    <mergeCell ref="D61:D62"/>
    <mergeCell ref="E61:E62"/>
    <mergeCell ref="A65:A66"/>
    <mergeCell ref="C65:C66"/>
    <mergeCell ref="D65:D66"/>
    <mergeCell ref="E65:E66"/>
    <mergeCell ref="A57:A58"/>
    <mergeCell ref="C57:C58"/>
    <mergeCell ref="D57:D58"/>
    <mergeCell ref="E57:E58"/>
    <mergeCell ref="A59:A60"/>
    <mergeCell ref="C59:C60"/>
    <mergeCell ref="D59:D60"/>
    <mergeCell ref="E59:E60"/>
    <mergeCell ref="A52:A53"/>
    <mergeCell ref="C52:C53"/>
    <mergeCell ref="D52:D53"/>
    <mergeCell ref="E52:E53"/>
    <mergeCell ref="A54:A55"/>
    <mergeCell ref="C54:C55"/>
    <mergeCell ref="D54:D55"/>
    <mergeCell ref="E54:E55"/>
    <mergeCell ref="E86:E87"/>
    <mergeCell ref="A88:A89"/>
    <mergeCell ref="C88:C89"/>
    <mergeCell ref="D88:D89"/>
    <mergeCell ref="E88:E89"/>
    <mergeCell ref="A90:A91"/>
    <mergeCell ref="C90:C91"/>
    <mergeCell ref="D90:D91"/>
    <mergeCell ref="E90:E91"/>
    <mergeCell ref="A82:B82"/>
    <mergeCell ref="A83:B83"/>
    <mergeCell ref="A84:A85"/>
    <mergeCell ref="A86:A87"/>
    <mergeCell ref="C86:C87"/>
    <mergeCell ref="D86:D87"/>
    <mergeCell ref="A76:E76"/>
    <mergeCell ref="A77:E77"/>
    <mergeCell ref="A78:E78"/>
    <mergeCell ref="A79:E79"/>
    <mergeCell ref="A80:E80"/>
    <mergeCell ref="A81:E81"/>
    <mergeCell ref="A99:A100"/>
    <mergeCell ref="C99:C100"/>
    <mergeCell ref="D99:D100"/>
    <mergeCell ref="E99:E100"/>
    <mergeCell ref="A101:A102"/>
    <mergeCell ref="C101:C102"/>
    <mergeCell ref="D101:D102"/>
    <mergeCell ref="E101:E102"/>
    <mergeCell ref="A93:A94"/>
    <mergeCell ref="A95:A96"/>
    <mergeCell ref="C95:C96"/>
    <mergeCell ref="D95:D96"/>
    <mergeCell ref="E95:E96"/>
    <mergeCell ref="A97:A98"/>
    <mergeCell ref="C97:C98"/>
    <mergeCell ref="D97:D98"/>
    <mergeCell ref="E97:E98"/>
    <mergeCell ref="E113:E114"/>
    <mergeCell ref="A115:A116"/>
    <mergeCell ref="C115:C116"/>
    <mergeCell ref="D115:D116"/>
    <mergeCell ref="E115:E116"/>
    <mergeCell ref="A117:A118"/>
    <mergeCell ref="C117:C118"/>
    <mergeCell ref="D117:D118"/>
    <mergeCell ref="E117:E118"/>
    <mergeCell ref="A109:B109"/>
    <mergeCell ref="A110:B110"/>
    <mergeCell ref="A111:A112"/>
    <mergeCell ref="A113:A114"/>
    <mergeCell ref="C113:C114"/>
    <mergeCell ref="D113:D114"/>
    <mergeCell ref="A103:A104"/>
    <mergeCell ref="C103:C104"/>
    <mergeCell ref="D103:D104"/>
    <mergeCell ref="E103:E104"/>
    <mergeCell ref="A105:A106"/>
    <mergeCell ref="C105:C106"/>
    <mergeCell ref="D105:D106"/>
    <mergeCell ref="E105:E106"/>
    <mergeCell ref="A127:A128"/>
    <mergeCell ref="A129:A130"/>
    <mergeCell ref="C129:C130"/>
    <mergeCell ref="D129:D130"/>
    <mergeCell ref="E129:E130"/>
    <mergeCell ref="A132:A133"/>
    <mergeCell ref="C132:C133"/>
    <mergeCell ref="D132:D133"/>
    <mergeCell ref="E132:E133"/>
    <mergeCell ref="A119:A120"/>
    <mergeCell ref="C119:C120"/>
    <mergeCell ref="D119:D120"/>
    <mergeCell ref="E119:E120"/>
    <mergeCell ref="A122:A123"/>
    <mergeCell ref="A124:A125"/>
    <mergeCell ref="C124:C125"/>
    <mergeCell ref="D124:D125"/>
    <mergeCell ref="E124:E125"/>
    <mergeCell ref="A148:E148"/>
    <mergeCell ref="A149:E149"/>
    <mergeCell ref="A150:E150"/>
    <mergeCell ref="A151:E151"/>
    <mergeCell ref="A152:B152"/>
    <mergeCell ref="A153:B153"/>
    <mergeCell ref="A140:A141"/>
    <mergeCell ref="C140:C141"/>
    <mergeCell ref="D140:D141"/>
    <mergeCell ref="E140:E141"/>
    <mergeCell ref="A146:E146"/>
    <mergeCell ref="A147:E147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60:A161"/>
    <mergeCell ref="C160:C161"/>
    <mergeCell ref="D160:D161"/>
    <mergeCell ref="E160:E161"/>
    <mergeCell ref="A162:A163"/>
    <mergeCell ref="C162:C163"/>
    <mergeCell ref="D162:D163"/>
    <mergeCell ref="E162:E163"/>
    <mergeCell ref="A154:A155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A175:A176"/>
    <mergeCell ref="C175:C176"/>
    <mergeCell ref="D175:D176"/>
    <mergeCell ref="E175:E176"/>
    <mergeCell ref="A180:B180"/>
    <mergeCell ref="A181:B181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65:A166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A187:A188"/>
    <mergeCell ref="A189:A190"/>
    <mergeCell ref="C189:C190"/>
    <mergeCell ref="D189:D190"/>
    <mergeCell ref="E189:E190"/>
    <mergeCell ref="A191:A192"/>
    <mergeCell ref="C191:C192"/>
    <mergeCell ref="D191:D192"/>
    <mergeCell ref="E191:E192"/>
    <mergeCell ref="A182:A183"/>
    <mergeCell ref="C182:C183"/>
    <mergeCell ref="D182:D183"/>
    <mergeCell ref="E182:E183"/>
    <mergeCell ref="A184:A185"/>
    <mergeCell ref="C184:C185"/>
    <mergeCell ref="D184:D185"/>
    <mergeCell ref="E184:E185"/>
    <mergeCell ref="A208:E208"/>
    <mergeCell ref="A209:E209"/>
    <mergeCell ref="A210:E210"/>
    <mergeCell ref="A211:E211"/>
    <mergeCell ref="A212:B212"/>
    <mergeCell ref="A213:B213"/>
    <mergeCell ref="A200:A201"/>
    <mergeCell ref="C200:C201"/>
    <mergeCell ref="D200:D201"/>
    <mergeCell ref="E200:E201"/>
    <mergeCell ref="A206:E206"/>
    <mergeCell ref="A207:E207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21:A222"/>
    <mergeCell ref="A223:A224"/>
    <mergeCell ref="C223:C224"/>
    <mergeCell ref="D223:D224"/>
    <mergeCell ref="E223:E224"/>
    <mergeCell ref="A226:A227"/>
    <mergeCell ref="A214:A215"/>
    <mergeCell ref="A216:A217"/>
    <mergeCell ref="C216:C217"/>
    <mergeCell ref="D216:D217"/>
    <mergeCell ref="E216:E217"/>
    <mergeCell ref="A218:A219"/>
    <mergeCell ref="C218:C219"/>
    <mergeCell ref="D218:D219"/>
    <mergeCell ref="E218:E219"/>
    <mergeCell ref="A243:E243"/>
    <mergeCell ref="A244:E244"/>
    <mergeCell ref="A245:E245"/>
    <mergeCell ref="A246:E246"/>
    <mergeCell ref="A247:B247"/>
    <mergeCell ref="A248:B248"/>
    <mergeCell ref="A239:A240"/>
    <mergeCell ref="C239:C240"/>
    <mergeCell ref="D239:D240"/>
    <mergeCell ref="E239:E240"/>
    <mergeCell ref="A241:E241"/>
    <mergeCell ref="A242:E242"/>
    <mergeCell ref="A233:A234"/>
    <mergeCell ref="C233:C234"/>
    <mergeCell ref="D233:D234"/>
    <mergeCell ref="E233:E234"/>
    <mergeCell ref="A235:A236"/>
    <mergeCell ref="C235:C236"/>
    <mergeCell ref="D235:D236"/>
    <mergeCell ref="E235:E236"/>
    <mergeCell ref="A256:A257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49:A250"/>
    <mergeCell ref="A251:A252"/>
    <mergeCell ref="C251:C252"/>
    <mergeCell ref="D251:D252"/>
    <mergeCell ref="E251:E252"/>
    <mergeCell ref="A253:A254"/>
    <mergeCell ref="C253:C254"/>
    <mergeCell ref="D253:D254"/>
    <mergeCell ref="E253:E254"/>
    <mergeCell ref="A269:A270"/>
    <mergeCell ref="C269:C270"/>
    <mergeCell ref="D269:D270"/>
    <mergeCell ref="E269:E270"/>
    <mergeCell ref="A277:A278"/>
    <mergeCell ref="C277:C278"/>
    <mergeCell ref="D277:D278"/>
    <mergeCell ref="E277:E278"/>
    <mergeCell ref="A263:A264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E289:E290"/>
    <mergeCell ref="A292:A294"/>
    <mergeCell ref="A295:A296"/>
    <mergeCell ref="C295:C296"/>
    <mergeCell ref="D295:D296"/>
    <mergeCell ref="E295:E296"/>
    <mergeCell ref="A285:B285"/>
    <mergeCell ref="A286:B286"/>
    <mergeCell ref="A287:A288"/>
    <mergeCell ref="A289:A290"/>
    <mergeCell ref="C289:C290"/>
    <mergeCell ref="D289:D290"/>
    <mergeCell ref="A279:E279"/>
    <mergeCell ref="A280:E280"/>
    <mergeCell ref="A281:E281"/>
    <mergeCell ref="A282:E282"/>
    <mergeCell ref="A283:E283"/>
    <mergeCell ref="A284:E284"/>
    <mergeCell ref="A304:A305"/>
    <mergeCell ref="C304:C305"/>
    <mergeCell ref="D304:D305"/>
    <mergeCell ref="E304:E305"/>
    <mergeCell ref="A307:A308"/>
    <mergeCell ref="A309:A310"/>
    <mergeCell ref="C309:C310"/>
    <mergeCell ref="D309:D310"/>
    <mergeCell ref="E309:E310"/>
    <mergeCell ref="A297:A298"/>
    <mergeCell ref="C297:C298"/>
    <mergeCell ref="D297:D298"/>
    <mergeCell ref="E297:E298"/>
    <mergeCell ref="A300:A301"/>
    <mergeCell ref="A302:A303"/>
    <mergeCell ref="C302:C303"/>
    <mergeCell ref="D302:D303"/>
    <mergeCell ref="E302:E303"/>
    <mergeCell ref="A325:A326"/>
    <mergeCell ref="C325:C326"/>
    <mergeCell ref="D325:D326"/>
    <mergeCell ref="E325:E326"/>
    <mergeCell ref="A329:A330"/>
    <mergeCell ref="C329:C330"/>
    <mergeCell ref="D329:D330"/>
    <mergeCell ref="E329:E330"/>
    <mergeCell ref="A319:A320"/>
    <mergeCell ref="C319:C320"/>
    <mergeCell ref="D319:D320"/>
    <mergeCell ref="E319:E320"/>
    <mergeCell ref="A321:A322"/>
    <mergeCell ref="C321:C322"/>
    <mergeCell ref="D321:D322"/>
    <mergeCell ref="E321:E322"/>
    <mergeCell ref="A311:A312"/>
    <mergeCell ref="C311:C312"/>
    <mergeCell ref="D311:D312"/>
    <mergeCell ref="E311:E312"/>
    <mergeCell ref="A317:B317"/>
    <mergeCell ref="A318:B318"/>
    <mergeCell ref="E357:E358"/>
    <mergeCell ref="A359:A360"/>
    <mergeCell ref="C359:C360"/>
    <mergeCell ref="D359:D360"/>
    <mergeCell ref="E359:E360"/>
    <mergeCell ref="A361:A362"/>
    <mergeCell ref="C361:C362"/>
    <mergeCell ref="D361:D362"/>
    <mergeCell ref="E361:E362"/>
    <mergeCell ref="A353:B353"/>
    <mergeCell ref="A354:B354"/>
    <mergeCell ref="A355:A356"/>
    <mergeCell ref="A357:A358"/>
    <mergeCell ref="C357:C358"/>
    <mergeCell ref="D357:D358"/>
    <mergeCell ref="A347:E347"/>
    <mergeCell ref="A348:E348"/>
    <mergeCell ref="A349:E349"/>
    <mergeCell ref="A350:E350"/>
    <mergeCell ref="A351:E351"/>
    <mergeCell ref="A352:E352"/>
    <mergeCell ref="A371:A372"/>
    <mergeCell ref="C371:C372"/>
    <mergeCell ref="D371:D372"/>
    <mergeCell ref="E371:E372"/>
    <mergeCell ref="A373:A374"/>
    <mergeCell ref="C373:C374"/>
    <mergeCell ref="D373:D374"/>
    <mergeCell ref="E373:E374"/>
    <mergeCell ref="A367:A368"/>
    <mergeCell ref="C367:C368"/>
    <mergeCell ref="D367:D368"/>
    <mergeCell ref="E367:E368"/>
    <mergeCell ref="A369:A370"/>
    <mergeCell ref="C369:C370"/>
    <mergeCell ref="D369:D370"/>
    <mergeCell ref="E369:E370"/>
    <mergeCell ref="A363:A364"/>
    <mergeCell ref="C363:C364"/>
    <mergeCell ref="D363:D364"/>
    <mergeCell ref="E363:E364"/>
    <mergeCell ref="A365:A366"/>
    <mergeCell ref="C365:C366"/>
    <mergeCell ref="D365:D366"/>
    <mergeCell ref="E365:E366"/>
    <mergeCell ref="A383:A384"/>
    <mergeCell ref="C383:C384"/>
    <mergeCell ref="D383:D384"/>
    <mergeCell ref="E383:E384"/>
    <mergeCell ref="A385:A386"/>
    <mergeCell ref="C385:C386"/>
    <mergeCell ref="D385:D386"/>
    <mergeCell ref="E385:E386"/>
    <mergeCell ref="A379:A380"/>
    <mergeCell ref="C379:C380"/>
    <mergeCell ref="D379:D380"/>
    <mergeCell ref="E379:E380"/>
    <mergeCell ref="A381:B381"/>
    <mergeCell ref="A382:B382"/>
    <mergeCell ref="A375:A376"/>
    <mergeCell ref="C375:C376"/>
    <mergeCell ref="D375:D376"/>
    <mergeCell ref="E375:E376"/>
    <mergeCell ref="A377:A378"/>
    <mergeCell ref="C377:C378"/>
    <mergeCell ref="D377:D378"/>
    <mergeCell ref="E377:E378"/>
    <mergeCell ref="A395:A396"/>
    <mergeCell ref="A397:A398"/>
    <mergeCell ref="C397:C398"/>
    <mergeCell ref="D397:D398"/>
    <mergeCell ref="E397:E398"/>
    <mergeCell ref="A399:A400"/>
    <mergeCell ref="C399:C400"/>
    <mergeCell ref="D399:D400"/>
    <mergeCell ref="E399:E400"/>
    <mergeCell ref="A388:A389"/>
    <mergeCell ref="A390:A391"/>
    <mergeCell ref="C390:C391"/>
    <mergeCell ref="D390:D391"/>
    <mergeCell ref="E390:E391"/>
    <mergeCell ref="A392:A393"/>
    <mergeCell ref="C392:C393"/>
    <mergeCell ref="D392:D393"/>
    <mergeCell ref="E392:E393"/>
    <mergeCell ref="A416:B416"/>
    <mergeCell ref="A417:B417"/>
    <mergeCell ref="A418:A419"/>
    <mergeCell ref="A420:A421"/>
    <mergeCell ref="C420:C421"/>
    <mergeCell ref="D420:D421"/>
    <mergeCell ref="A408:A409"/>
    <mergeCell ref="C408:C409"/>
    <mergeCell ref="D408:D409"/>
    <mergeCell ref="E408:E409"/>
    <mergeCell ref="A410:A411"/>
    <mergeCell ref="C410:C411"/>
    <mergeCell ref="D410:D411"/>
    <mergeCell ref="E410:E411"/>
    <mergeCell ref="A401:A402"/>
    <mergeCell ref="C401:C402"/>
    <mergeCell ref="D401:D402"/>
    <mergeCell ref="E401:E402"/>
    <mergeCell ref="A404:A405"/>
    <mergeCell ref="A406:A407"/>
    <mergeCell ref="C406:C407"/>
    <mergeCell ref="D406:D407"/>
    <mergeCell ref="E406:E407"/>
    <mergeCell ref="A426:A427"/>
    <mergeCell ref="C426:C427"/>
    <mergeCell ref="D426:D427"/>
    <mergeCell ref="E426:E427"/>
    <mergeCell ref="A428:A429"/>
    <mergeCell ref="C428:C429"/>
    <mergeCell ref="D428:D429"/>
    <mergeCell ref="E428:E429"/>
    <mergeCell ref="E420:E421"/>
    <mergeCell ref="A422:A423"/>
    <mergeCell ref="C422:C423"/>
    <mergeCell ref="D422:D423"/>
    <mergeCell ref="E422:E423"/>
    <mergeCell ref="A424:A425"/>
    <mergeCell ref="C424:C425"/>
    <mergeCell ref="D424:D425"/>
    <mergeCell ref="E424:E425"/>
    <mergeCell ref="A438:A439"/>
    <mergeCell ref="C438:C439"/>
    <mergeCell ref="D438:D439"/>
    <mergeCell ref="E438:E439"/>
    <mergeCell ref="A440:A441"/>
    <mergeCell ref="C440:C441"/>
    <mergeCell ref="D440:D441"/>
    <mergeCell ref="E440:E441"/>
    <mergeCell ref="A434:A435"/>
    <mergeCell ref="C434:C435"/>
    <mergeCell ref="D434:D435"/>
    <mergeCell ref="E434:E435"/>
    <mergeCell ref="A436:A437"/>
    <mergeCell ref="C436:C437"/>
    <mergeCell ref="D436:D437"/>
    <mergeCell ref="E436:E437"/>
    <mergeCell ref="A430:A431"/>
    <mergeCell ref="C430:C431"/>
    <mergeCell ref="D430:D431"/>
    <mergeCell ref="E430:E431"/>
    <mergeCell ref="A432:A433"/>
    <mergeCell ref="C432:C433"/>
    <mergeCell ref="D432:D433"/>
    <mergeCell ref="E432:E433"/>
    <mergeCell ref="E457:E458"/>
    <mergeCell ref="A459:A460"/>
    <mergeCell ref="C459:C460"/>
    <mergeCell ref="D459:D460"/>
    <mergeCell ref="E459:E460"/>
    <mergeCell ref="A461:A462"/>
    <mergeCell ref="C461:C462"/>
    <mergeCell ref="D461:D462"/>
    <mergeCell ref="E461:E462"/>
    <mergeCell ref="A453:B453"/>
    <mergeCell ref="A454:B454"/>
    <mergeCell ref="A455:A456"/>
    <mergeCell ref="A457:A458"/>
    <mergeCell ref="C457:C458"/>
    <mergeCell ref="D457:D458"/>
    <mergeCell ref="A442:A443"/>
    <mergeCell ref="C442:C443"/>
    <mergeCell ref="D442:D443"/>
    <mergeCell ref="E442:E443"/>
    <mergeCell ref="A445:A446"/>
    <mergeCell ref="A447:A448"/>
    <mergeCell ref="C447:C448"/>
    <mergeCell ref="D447:D448"/>
    <mergeCell ref="E447:E448"/>
    <mergeCell ref="A499:E499"/>
    <mergeCell ref="A500:E500"/>
    <mergeCell ref="A501:E501"/>
    <mergeCell ref="A502:E502"/>
    <mergeCell ref="A503:B503"/>
    <mergeCell ref="A504:B504"/>
    <mergeCell ref="A472:A473"/>
    <mergeCell ref="C472:C473"/>
    <mergeCell ref="D472:D473"/>
    <mergeCell ref="E472:E473"/>
    <mergeCell ref="A497:E497"/>
    <mergeCell ref="A498:E498"/>
    <mergeCell ref="A463:A464"/>
    <mergeCell ref="C463:C464"/>
    <mergeCell ref="D463:D464"/>
    <mergeCell ref="E463:E464"/>
    <mergeCell ref="A466:A467"/>
    <mergeCell ref="A468:A469"/>
    <mergeCell ref="C468:C469"/>
    <mergeCell ref="D468:D469"/>
    <mergeCell ref="E468:E469"/>
    <mergeCell ref="A511:A512"/>
    <mergeCell ref="C511:C512"/>
    <mergeCell ref="D511:D512"/>
    <mergeCell ref="E511:E512"/>
    <mergeCell ref="A513:A514"/>
    <mergeCell ref="C513:C514"/>
    <mergeCell ref="D513:D514"/>
    <mergeCell ref="E513:E514"/>
    <mergeCell ref="A505:A506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19:A520"/>
    <mergeCell ref="C519:C520"/>
    <mergeCell ref="D519:D520"/>
    <mergeCell ref="E519:E520"/>
    <mergeCell ref="A521:A522"/>
    <mergeCell ref="C521:C522"/>
    <mergeCell ref="D521:D522"/>
    <mergeCell ref="E521:E522"/>
    <mergeCell ref="A515:A516"/>
    <mergeCell ref="C515:C516"/>
    <mergeCell ref="D515:D516"/>
    <mergeCell ref="E515:E516"/>
    <mergeCell ref="A517:A518"/>
    <mergeCell ref="C517:C518"/>
    <mergeCell ref="D517:D518"/>
    <mergeCell ref="E517:E518"/>
    <mergeCell ref="A538:A539"/>
    <mergeCell ref="A540:A541"/>
    <mergeCell ref="C540:C541"/>
    <mergeCell ref="D540:D541"/>
    <mergeCell ref="E540:E541"/>
    <mergeCell ref="A543:A544"/>
    <mergeCell ref="A531:A532"/>
    <mergeCell ref="C531:C532"/>
    <mergeCell ref="D531:D532"/>
    <mergeCell ref="E531:E532"/>
    <mergeCell ref="A536:B536"/>
    <mergeCell ref="A537:B537"/>
    <mergeCell ref="A527:A528"/>
    <mergeCell ref="C527:C528"/>
    <mergeCell ref="D527:D528"/>
    <mergeCell ref="E527:E528"/>
    <mergeCell ref="A529:A530"/>
    <mergeCell ref="C529:C530"/>
    <mergeCell ref="D529:D530"/>
    <mergeCell ref="E529:E530"/>
    <mergeCell ref="A549:A550"/>
    <mergeCell ref="C549:C550"/>
    <mergeCell ref="D549:D550"/>
    <mergeCell ref="E549:E550"/>
    <mergeCell ref="A552:A553"/>
    <mergeCell ref="A554:A555"/>
    <mergeCell ref="C554:C555"/>
    <mergeCell ref="D554:D555"/>
    <mergeCell ref="E554:E555"/>
    <mergeCell ref="A545:A546"/>
    <mergeCell ref="C545:C546"/>
    <mergeCell ref="D545:D546"/>
    <mergeCell ref="E545:E546"/>
    <mergeCell ref="A547:A548"/>
    <mergeCell ref="C547:C548"/>
    <mergeCell ref="D547:D548"/>
    <mergeCell ref="E547:E548"/>
    <mergeCell ref="A572:B572"/>
    <mergeCell ref="A573:B573"/>
    <mergeCell ref="A574:A575"/>
    <mergeCell ref="A576:A577"/>
    <mergeCell ref="C576:C577"/>
    <mergeCell ref="D576:D577"/>
    <mergeCell ref="A560:A561"/>
    <mergeCell ref="C560:C561"/>
    <mergeCell ref="D560:D561"/>
    <mergeCell ref="E560:E561"/>
    <mergeCell ref="A562:A563"/>
    <mergeCell ref="C562:C563"/>
    <mergeCell ref="D562:D563"/>
    <mergeCell ref="E562:E563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82:A583"/>
    <mergeCell ref="C582:C583"/>
    <mergeCell ref="D582:D583"/>
    <mergeCell ref="E582:E583"/>
    <mergeCell ref="A584:A585"/>
    <mergeCell ref="C584:C585"/>
    <mergeCell ref="D584:D585"/>
    <mergeCell ref="E584:E585"/>
    <mergeCell ref="E576:E577"/>
    <mergeCell ref="A578:A579"/>
    <mergeCell ref="C578:C579"/>
    <mergeCell ref="D578:D579"/>
    <mergeCell ref="E578:E579"/>
    <mergeCell ref="A580:A581"/>
    <mergeCell ref="C580:C581"/>
    <mergeCell ref="D580:D581"/>
    <mergeCell ref="E580:E581"/>
    <mergeCell ref="A594:A595"/>
    <mergeCell ref="C594:C595"/>
    <mergeCell ref="D594:D595"/>
    <mergeCell ref="E594:E595"/>
    <mergeCell ref="A596:A597"/>
    <mergeCell ref="C596:C597"/>
    <mergeCell ref="D596:D597"/>
    <mergeCell ref="E596:E597"/>
    <mergeCell ref="A590:A591"/>
    <mergeCell ref="C590:C591"/>
    <mergeCell ref="D590:D591"/>
    <mergeCell ref="E590:E591"/>
    <mergeCell ref="A592:A593"/>
    <mergeCell ref="C592:C593"/>
    <mergeCell ref="D592:D593"/>
    <mergeCell ref="E592:E593"/>
    <mergeCell ref="A586:A587"/>
    <mergeCell ref="C586:C587"/>
    <mergeCell ref="D586:D587"/>
    <mergeCell ref="E586:E587"/>
    <mergeCell ref="A588:A589"/>
    <mergeCell ref="C588:C589"/>
    <mergeCell ref="D588:D589"/>
    <mergeCell ref="E588:E589"/>
    <mergeCell ref="A613:E613"/>
    <mergeCell ref="A614:E614"/>
    <mergeCell ref="A615:E615"/>
    <mergeCell ref="A616:E616"/>
    <mergeCell ref="A617:B617"/>
    <mergeCell ref="A618:B618"/>
    <mergeCell ref="A607:A608"/>
    <mergeCell ref="C607:C608"/>
    <mergeCell ref="D607:D608"/>
    <mergeCell ref="E607:E608"/>
    <mergeCell ref="A611:E611"/>
    <mergeCell ref="A612:E612"/>
    <mergeCell ref="A599:A600"/>
    <mergeCell ref="A601:A602"/>
    <mergeCell ref="C601:C602"/>
    <mergeCell ref="D601:D602"/>
    <mergeCell ref="E601:E602"/>
    <mergeCell ref="A603:A604"/>
    <mergeCell ref="C603:C604"/>
    <mergeCell ref="D603:D604"/>
    <mergeCell ref="E603:E604"/>
    <mergeCell ref="A629:A630"/>
    <mergeCell ref="C629:C630"/>
    <mergeCell ref="D629:D630"/>
    <mergeCell ref="E629:E630"/>
    <mergeCell ref="A631:A632"/>
    <mergeCell ref="C631:C632"/>
    <mergeCell ref="D631:D632"/>
    <mergeCell ref="E631:E632"/>
    <mergeCell ref="A625:A626"/>
    <mergeCell ref="C625:C626"/>
    <mergeCell ref="D625:D626"/>
    <mergeCell ref="E625:E626"/>
    <mergeCell ref="A627:A628"/>
    <mergeCell ref="C627:C628"/>
    <mergeCell ref="D627:D628"/>
    <mergeCell ref="E627:E628"/>
    <mergeCell ref="A619:A620"/>
    <mergeCell ref="A621:A622"/>
    <mergeCell ref="C621:C622"/>
    <mergeCell ref="D621:D622"/>
    <mergeCell ref="E621:E622"/>
    <mergeCell ref="A623:A624"/>
    <mergeCell ref="C623:C624"/>
    <mergeCell ref="D623:D624"/>
    <mergeCell ref="E623:E624"/>
    <mergeCell ref="A647:B647"/>
    <mergeCell ref="A648:A649"/>
    <mergeCell ref="A650:A651"/>
    <mergeCell ref="C650:C651"/>
    <mergeCell ref="D650:D651"/>
    <mergeCell ref="E650:E651"/>
    <mergeCell ref="A638:A639"/>
    <mergeCell ref="A640:A641"/>
    <mergeCell ref="C640:C641"/>
    <mergeCell ref="D640:D641"/>
    <mergeCell ref="E640:E641"/>
    <mergeCell ref="A646:B646"/>
    <mergeCell ref="A633:A634"/>
    <mergeCell ref="C633:C634"/>
    <mergeCell ref="D633:D634"/>
    <mergeCell ref="E633:E634"/>
    <mergeCell ref="A635:A636"/>
    <mergeCell ref="C635:C636"/>
    <mergeCell ref="D635:D636"/>
    <mergeCell ref="E635:E636"/>
    <mergeCell ref="A659:A660"/>
    <mergeCell ref="C659:C660"/>
    <mergeCell ref="D659:D660"/>
    <mergeCell ref="E659:E660"/>
    <mergeCell ref="A661:A662"/>
    <mergeCell ref="C661:C662"/>
    <mergeCell ref="D661:D662"/>
    <mergeCell ref="E661:E662"/>
    <mergeCell ref="A652:A653"/>
    <mergeCell ref="C652:C653"/>
    <mergeCell ref="D652:D653"/>
    <mergeCell ref="E652:E653"/>
    <mergeCell ref="A655:A656"/>
    <mergeCell ref="A657:A658"/>
    <mergeCell ref="C657:C658"/>
    <mergeCell ref="D657:D658"/>
    <mergeCell ref="E657:E658"/>
    <mergeCell ref="A668:A669"/>
    <mergeCell ref="A670:A671"/>
    <mergeCell ref="C670:C671"/>
    <mergeCell ref="D670:D671"/>
    <mergeCell ref="E670:E671"/>
    <mergeCell ref="A672:A673"/>
    <mergeCell ref="C672:C673"/>
    <mergeCell ref="D672:D673"/>
    <mergeCell ref="E672:E673"/>
    <mergeCell ref="A663:A664"/>
    <mergeCell ref="C663:C664"/>
    <mergeCell ref="D663:D664"/>
    <mergeCell ref="E663:E664"/>
    <mergeCell ref="A665:A666"/>
    <mergeCell ref="C665:C666"/>
    <mergeCell ref="D665:D666"/>
    <mergeCell ref="E665:E666"/>
    <mergeCell ref="E684:E685"/>
    <mergeCell ref="A688:A689"/>
    <mergeCell ref="C688:C689"/>
    <mergeCell ref="D688:D689"/>
    <mergeCell ref="E688:E689"/>
    <mergeCell ref="A734:E734"/>
    <mergeCell ref="A680:B680"/>
    <mergeCell ref="A681:B681"/>
    <mergeCell ref="A682:A683"/>
    <mergeCell ref="A684:A685"/>
    <mergeCell ref="C684:C685"/>
    <mergeCell ref="D684:D685"/>
    <mergeCell ref="A674:A675"/>
    <mergeCell ref="C674:C675"/>
    <mergeCell ref="D674:D675"/>
    <mergeCell ref="E674:E675"/>
    <mergeCell ref="A676:A677"/>
    <mergeCell ref="C676:C677"/>
    <mergeCell ref="D676:D677"/>
    <mergeCell ref="E676:E677"/>
    <mergeCell ref="A746:A747"/>
    <mergeCell ref="C746:C747"/>
    <mergeCell ref="D746:D747"/>
    <mergeCell ref="E746:E747"/>
    <mergeCell ref="A748:A749"/>
    <mergeCell ref="C748:C749"/>
    <mergeCell ref="D748:D749"/>
    <mergeCell ref="E748:E749"/>
    <mergeCell ref="A741:B741"/>
    <mergeCell ref="A742:A743"/>
    <mergeCell ref="A744:A745"/>
    <mergeCell ref="C744:C745"/>
    <mergeCell ref="D744:D745"/>
    <mergeCell ref="E744:E745"/>
    <mergeCell ref="A735:E735"/>
    <mergeCell ref="A736:E736"/>
    <mergeCell ref="A737:E737"/>
    <mergeCell ref="A738:E738"/>
    <mergeCell ref="A739:E739"/>
    <mergeCell ref="A740:B740"/>
    <mergeCell ref="A754:A755"/>
    <mergeCell ref="C754:C755"/>
    <mergeCell ref="D754:D755"/>
    <mergeCell ref="E754:E755"/>
    <mergeCell ref="A757:A758"/>
    <mergeCell ref="A759:A760"/>
    <mergeCell ref="C759:C760"/>
    <mergeCell ref="D759:D760"/>
    <mergeCell ref="E759:E760"/>
    <mergeCell ref="A750:A751"/>
    <mergeCell ref="C750:C751"/>
    <mergeCell ref="D750:D751"/>
    <mergeCell ref="E750:E751"/>
    <mergeCell ref="A752:A753"/>
    <mergeCell ref="C752:C753"/>
    <mergeCell ref="D752:D753"/>
    <mergeCell ref="E752:E753"/>
    <mergeCell ref="E774:E775"/>
    <mergeCell ref="A776:A777"/>
    <mergeCell ref="C776:C777"/>
    <mergeCell ref="D776:D777"/>
    <mergeCell ref="E776:E777"/>
    <mergeCell ref="A779:A780"/>
    <mergeCell ref="A770:B770"/>
    <mergeCell ref="A771:B771"/>
    <mergeCell ref="A772:A773"/>
    <mergeCell ref="A774:A775"/>
    <mergeCell ref="C774:C775"/>
    <mergeCell ref="D774:D775"/>
    <mergeCell ref="A762:A763"/>
    <mergeCell ref="A764:A765"/>
    <mergeCell ref="C764:C765"/>
    <mergeCell ref="D764:D765"/>
    <mergeCell ref="E764:E765"/>
    <mergeCell ref="A766:A767"/>
    <mergeCell ref="C766:C767"/>
    <mergeCell ref="D766:D767"/>
    <mergeCell ref="E766:E767"/>
    <mergeCell ref="A786:A787"/>
    <mergeCell ref="A788:A789"/>
    <mergeCell ref="C788:C789"/>
    <mergeCell ref="D788:D789"/>
    <mergeCell ref="E788:E789"/>
    <mergeCell ref="A792:A793"/>
    <mergeCell ref="C792:C793"/>
    <mergeCell ref="D792:D793"/>
    <mergeCell ref="E792:E793"/>
    <mergeCell ref="A781:A782"/>
    <mergeCell ref="C781:C782"/>
    <mergeCell ref="D781:D782"/>
    <mergeCell ref="E781:E782"/>
    <mergeCell ref="A783:A784"/>
    <mergeCell ref="C783:C784"/>
    <mergeCell ref="D783:D784"/>
    <mergeCell ref="E783:E784"/>
    <mergeCell ref="E823:E824"/>
    <mergeCell ref="A826:A827"/>
    <mergeCell ref="A828:A829"/>
    <mergeCell ref="C828:C829"/>
    <mergeCell ref="D828:D829"/>
    <mergeCell ref="E828:E829"/>
    <mergeCell ref="A819:B819"/>
    <mergeCell ref="A820:B820"/>
    <mergeCell ref="A821:A822"/>
    <mergeCell ref="A823:A824"/>
    <mergeCell ref="C823:C824"/>
    <mergeCell ref="D823:D824"/>
    <mergeCell ref="A813:E813"/>
    <mergeCell ref="A814:E814"/>
    <mergeCell ref="A815:E815"/>
    <mergeCell ref="A816:E816"/>
    <mergeCell ref="A817:E817"/>
    <mergeCell ref="A818:E818"/>
    <mergeCell ref="A841:A842"/>
    <mergeCell ref="C841:C842"/>
    <mergeCell ref="D841:D842"/>
    <mergeCell ref="E841:E842"/>
    <mergeCell ref="A845:B845"/>
    <mergeCell ref="A846:B846"/>
    <mergeCell ref="A837:A838"/>
    <mergeCell ref="C837:C838"/>
    <mergeCell ref="D837:D838"/>
    <mergeCell ref="E837:E838"/>
    <mergeCell ref="A839:A840"/>
    <mergeCell ref="C839:C840"/>
    <mergeCell ref="D839:D840"/>
    <mergeCell ref="E839:E840"/>
    <mergeCell ref="A831:A832"/>
    <mergeCell ref="A833:A834"/>
    <mergeCell ref="C833:C834"/>
    <mergeCell ref="D833:D834"/>
    <mergeCell ref="E833:E834"/>
    <mergeCell ref="A835:A836"/>
    <mergeCell ref="C835:C836"/>
    <mergeCell ref="D835:D836"/>
    <mergeCell ref="E835:E836"/>
    <mergeCell ref="A904:B904"/>
    <mergeCell ref="A905:B905"/>
    <mergeCell ref="A906:A907"/>
    <mergeCell ref="A908:A909"/>
    <mergeCell ref="C908:C909"/>
    <mergeCell ref="D908:D909"/>
    <mergeCell ref="A898:E898"/>
    <mergeCell ref="A899:E899"/>
    <mergeCell ref="A900:E900"/>
    <mergeCell ref="A901:E901"/>
    <mergeCell ref="A902:E902"/>
    <mergeCell ref="A903:E903"/>
    <mergeCell ref="A847:A848"/>
    <mergeCell ref="A849:A850"/>
    <mergeCell ref="C849:C850"/>
    <mergeCell ref="D849:D850"/>
    <mergeCell ref="E849:E850"/>
    <mergeCell ref="A853:A854"/>
    <mergeCell ref="C853:C854"/>
    <mergeCell ref="D853:D854"/>
    <mergeCell ref="E853:E854"/>
    <mergeCell ref="A914:A915"/>
    <mergeCell ref="C914:C915"/>
    <mergeCell ref="D914:D915"/>
    <mergeCell ref="E914:E915"/>
    <mergeCell ref="A916:A917"/>
    <mergeCell ref="C916:C917"/>
    <mergeCell ref="D916:D917"/>
    <mergeCell ref="E916:E917"/>
    <mergeCell ref="E908:E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30:A931"/>
    <mergeCell ref="C930:C931"/>
    <mergeCell ref="D930:D931"/>
    <mergeCell ref="E930:E931"/>
    <mergeCell ref="A934:B934"/>
    <mergeCell ref="A935:B935"/>
    <mergeCell ref="A923:A924"/>
    <mergeCell ref="A925:A926"/>
    <mergeCell ref="C925:C926"/>
    <mergeCell ref="D925:D926"/>
    <mergeCell ref="E925:E926"/>
    <mergeCell ref="A928:A929"/>
    <mergeCell ref="A918:A919"/>
    <mergeCell ref="C918:C919"/>
    <mergeCell ref="D918:D919"/>
    <mergeCell ref="E918:E919"/>
    <mergeCell ref="A920:A921"/>
    <mergeCell ref="C920:C921"/>
    <mergeCell ref="D920:D921"/>
    <mergeCell ref="E920:E921"/>
    <mergeCell ref="A948:A949"/>
    <mergeCell ref="C948:C949"/>
    <mergeCell ref="D948:D949"/>
    <mergeCell ref="E948:E949"/>
    <mergeCell ref="A950:A951"/>
    <mergeCell ref="C950:C951"/>
    <mergeCell ref="D950:D951"/>
    <mergeCell ref="E950:E951"/>
    <mergeCell ref="A941:A942"/>
    <mergeCell ref="A943:A944"/>
    <mergeCell ref="C943:C944"/>
    <mergeCell ref="D943:D944"/>
    <mergeCell ref="E943:E944"/>
    <mergeCell ref="A946:A947"/>
    <mergeCell ref="A936:A937"/>
    <mergeCell ref="C936:C937"/>
    <mergeCell ref="D936:D937"/>
    <mergeCell ref="E936:E937"/>
    <mergeCell ref="A938:A939"/>
    <mergeCell ref="C938:C939"/>
    <mergeCell ref="D938:D939"/>
    <mergeCell ref="E938:E939"/>
    <mergeCell ref="A960:A961"/>
    <mergeCell ref="C960:C961"/>
    <mergeCell ref="D960:D961"/>
    <mergeCell ref="E960:E961"/>
    <mergeCell ref="A962:A963"/>
    <mergeCell ref="C962:C963"/>
    <mergeCell ref="D962:D963"/>
    <mergeCell ref="E962:E963"/>
    <mergeCell ref="A956:A957"/>
    <mergeCell ref="C956:C957"/>
    <mergeCell ref="D956:D957"/>
    <mergeCell ref="E956:E957"/>
    <mergeCell ref="A958:A959"/>
    <mergeCell ref="C958:C959"/>
    <mergeCell ref="D958:D959"/>
    <mergeCell ref="E958:E959"/>
    <mergeCell ref="A952:A953"/>
    <mergeCell ref="C952:C953"/>
    <mergeCell ref="D952:D953"/>
    <mergeCell ref="E952:E953"/>
    <mergeCell ref="A954:A955"/>
    <mergeCell ref="C954:C955"/>
    <mergeCell ref="D954:D955"/>
    <mergeCell ref="E954:E955"/>
    <mergeCell ref="A982:A983"/>
    <mergeCell ref="C982:C983"/>
    <mergeCell ref="D982:D983"/>
    <mergeCell ref="E982:E983"/>
    <mergeCell ref="A986:A987"/>
    <mergeCell ref="C986:C987"/>
    <mergeCell ref="D986:D987"/>
    <mergeCell ref="E986:E987"/>
    <mergeCell ref="E975:E976"/>
    <mergeCell ref="A977:A978"/>
    <mergeCell ref="C977:C978"/>
    <mergeCell ref="D977:D978"/>
    <mergeCell ref="E977:E978"/>
    <mergeCell ref="A980:A981"/>
    <mergeCell ref="A971:B971"/>
    <mergeCell ref="A972:B972"/>
    <mergeCell ref="A973:A974"/>
    <mergeCell ref="A975:A976"/>
    <mergeCell ref="C975:C976"/>
    <mergeCell ref="D975:D976"/>
    <mergeCell ref="A1026:E1026"/>
    <mergeCell ref="A1027:B1027"/>
    <mergeCell ref="A1028:B1028"/>
    <mergeCell ref="A1029:A1030"/>
    <mergeCell ref="C1029:C1030"/>
    <mergeCell ref="D1029:D1030"/>
    <mergeCell ref="E1029:E1030"/>
    <mergeCell ref="A1020:E1020"/>
    <mergeCell ref="A1021:E1021"/>
    <mergeCell ref="A1022:E1022"/>
    <mergeCell ref="A1023:E1023"/>
    <mergeCell ref="A1024:E1024"/>
    <mergeCell ref="A1025:E1025"/>
    <mergeCell ref="A989:A990"/>
    <mergeCell ref="C989:C990"/>
    <mergeCell ref="D989:D990"/>
    <mergeCell ref="E989:E990"/>
    <mergeCell ref="A992:A993"/>
    <mergeCell ref="C992:C993"/>
    <mergeCell ref="D992:D993"/>
    <mergeCell ref="E992:E993"/>
    <mergeCell ref="A1039:A1040"/>
    <mergeCell ref="C1039:C1040"/>
    <mergeCell ref="D1039:D1040"/>
    <mergeCell ref="E1039:E1040"/>
    <mergeCell ref="A1041:A1042"/>
    <mergeCell ref="C1041:C1042"/>
    <mergeCell ref="D1041:D1042"/>
    <mergeCell ref="E1041:E1042"/>
    <mergeCell ref="A1035:A1036"/>
    <mergeCell ref="C1035:C1036"/>
    <mergeCell ref="D1035:D1036"/>
    <mergeCell ref="E1035:E1036"/>
    <mergeCell ref="A1037:A1038"/>
    <mergeCell ref="C1037:C1038"/>
    <mergeCell ref="D1037:D1038"/>
    <mergeCell ref="E1037:E1038"/>
    <mergeCell ref="A1031:A1032"/>
    <mergeCell ref="C1031:C1032"/>
    <mergeCell ref="D1031:D1032"/>
    <mergeCell ref="E1031:E1032"/>
    <mergeCell ref="A1033:A1034"/>
    <mergeCell ref="C1033:C1034"/>
    <mergeCell ref="D1033:D1034"/>
    <mergeCell ref="E1033:E1034"/>
    <mergeCell ref="A1058:E1058"/>
    <mergeCell ref="A1059:B1059"/>
    <mergeCell ref="A1060:B1060"/>
    <mergeCell ref="A1061:A1062"/>
    <mergeCell ref="C1061:C1062"/>
    <mergeCell ref="D1061:D1062"/>
    <mergeCell ref="E1061:E1062"/>
    <mergeCell ref="A1052:E1052"/>
    <mergeCell ref="A1053:E1053"/>
    <mergeCell ref="A1054:E1054"/>
    <mergeCell ref="A1055:E1055"/>
    <mergeCell ref="A1056:E1056"/>
    <mergeCell ref="A1057:E1057"/>
    <mergeCell ref="A1043:A1044"/>
    <mergeCell ref="C1043:C1044"/>
    <mergeCell ref="D1043:D1044"/>
    <mergeCell ref="E1043:E1044"/>
    <mergeCell ref="A1045:A1046"/>
    <mergeCell ref="C1045:C1046"/>
    <mergeCell ref="D1045:D1046"/>
    <mergeCell ref="E1045:E1046"/>
    <mergeCell ref="A1071:A1072"/>
    <mergeCell ref="C1071:C1072"/>
    <mergeCell ref="D1071:D1072"/>
    <mergeCell ref="E1071:E1072"/>
    <mergeCell ref="A1073:A1074"/>
    <mergeCell ref="C1073:C1074"/>
    <mergeCell ref="D1073:D1074"/>
    <mergeCell ref="E1073:E1074"/>
    <mergeCell ref="A1067:A1068"/>
    <mergeCell ref="C1067:C1068"/>
    <mergeCell ref="D1067:D1068"/>
    <mergeCell ref="E1067:E1068"/>
    <mergeCell ref="A1069:A1070"/>
    <mergeCell ref="C1069:C1070"/>
    <mergeCell ref="D1069:D1070"/>
    <mergeCell ref="E1069:E1070"/>
    <mergeCell ref="A1063:A1064"/>
    <mergeCell ref="C1063:C1064"/>
    <mergeCell ref="D1063:D1064"/>
    <mergeCell ref="E1063:E1064"/>
    <mergeCell ref="A1065:A1066"/>
    <mergeCell ref="C1065:C1066"/>
    <mergeCell ref="D1065:D1066"/>
    <mergeCell ref="E1065:E1066"/>
    <mergeCell ref="A1089:E1089"/>
    <mergeCell ref="A1090:B1090"/>
    <mergeCell ref="A1091:B1091"/>
    <mergeCell ref="A1092:A1093"/>
    <mergeCell ref="C1092:C1093"/>
    <mergeCell ref="D1092:D1093"/>
    <mergeCell ref="E1092:E1093"/>
    <mergeCell ref="A1083:E1083"/>
    <mergeCell ref="A1084:E1084"/>
    <mergeCell ref="A1085:E1085"/>
    <mergeCell ref="A1086:E1086"/>
    <mergeCell ref="A1087:E1087"/>
    <mergeCell ref="A1088:E1088"/>
    <mergeCell ref="A1075:A1076"/>
    <mergeCell ref="C1075:C1076"/>
    <mergeCell ref="D1075:D1076"/>
    <mergeCell ref="E1075:E1076"/>
    <mergeCell ref="A1077:A1078"/>
    <mergeCell ref="C1077:C1078"/>
    <mergeCell ref="D1077:D1078"/>
    <mergeCell ref="E1077:E1078"/>
    <mergeCell ref="A1102:A1103"/>
    <mergeCell ref="C1102:C1103"/>
    <mergeCell ref="D1102:D1103"/>
    <mergeCell ref="E1102:E1103"/>
    <mergeCell ref="A1104:A1105"/>
    <mergeCell ref="C1104:C1105"/>
    <mergeCell ref="D1104:D1105"/>
    <mergeCell ref="E1104:E1105"/>
    <mergeCell ref="A1098:A1099"/>
    <mergeCell ref="C1098:C1099"/>
    <mergeCell ref="D1098:D1099"/>
    <mergeCell ref="E1098:E1099"/>
    <mergeCell ref="A1100:A1101"/>
    <mergeCell ref="C1100:C1101"/>
    <mergeCell ref="D1100:D1101"/>
    <mergeCell ref="E1100:E1101"/>
    <mergeCell ref="A1094:A1095"/>
    <mergeCell ref="C1094:C1095"/>
    <mergeCell ref="D1094:D1095"/>
    <mergeCell ref="E1094:E1095"/>
    <mergeCell ref="A1096:A1097"/>
    <mergeCell ref="C1096:C1097"/>
    <mergeCell ref="D1096:D1097"/>
    <mergeCell ref="E1096:E1097"/>
    <mergeCell ref="A1120:E1120"/>
    <mergeCell ref="A1121:B1121"/>
    <mergeCell ref="A1122:B1122"/>
    <mergeCell ref="A1123:A1124"/>
    <mergeCell ref="C1123:C1124"/>
    <mergeCell ref="D1123:D1124"/>
    <mergeCell ref="E1123:E1124"/>
    <mergeCell ref="A1114:E1114"/>
    <mergeCell ref="A1115:E1115"/>
    <mergeCell ref="A1116:E1116"/>
    <mergeCell ref="A1117:E1117"/>
    <mergeCell ref="A1118:E1118"/>
    <mergeCell ref="A1119:E1119"/>
    <mergeCell ref="A1106:A1107"/>
    <mergeCell ref="C1106:C1107"/>
    <mergeCell ref="D1106:D1107"/>
    <mergeCell ref="E1106:E1107"/>
    <mergeCell ref="A1108:A1109"/>
    <mergeCell ref="C1108:C1109"/>
    <mergeCell ref="D1108:D1109"/>
    <mergeCell ref="E1108:E1109"/>
    <mergeCell ref="A1133:A1134"/>
    <mergeCell ref="C1133:C1134"/>
    <mergeCell ref="D1133:D1134"/>
    <mergeCell ref="E1133:E1134"/>
    <mergeCell ref="A1135:A1136"/>
    <mergeCell ref="C1135:C1136"/>
    <mergeCell ref="D1135:D1136"/>
    <mergeCell ref="E1135:E1136"/>
    <mergeCell ref="A1129:A1130"/>
    <mergeCell ref="C1129:C1130"/>
    <mergeCell ref="D1129:D1130"/>
    <mergeCell ref="E1129:E1130"/>
    <mergeCell ref="A1131:A1132"/>
    <mergeCell ref="C1131:C1132"/>
    <mergeCell ref="D1131:D1132"/>
    <mergeCell ref="E1131:E1132"/>
    <mergeCell ref="A1125:A1126"/>
    <mergeCell ref="C1125:C1126"/>
    <mergeCell ref="D1125:D1126"/>
    <mergeCell ref="E1125:E1126"/>
    <mergeCell ref="A1127:A1128"/>
    <mergeCell ref="C1127:C1128"/>
    <mergeCell ref="D1127:D1128"/>
    <mergeCell ref="E1127:E1128"/>
    <mergeCell ref="A1152:E1152"/>
    <mergeCell ref="A1153:B1153"/>
    <mergeCell ref="A1154:B1154"/>
    <mergeCell ref="A1155:A1156"/>
    <mergeCell ref="C1155:C1156"/>
    <mergeCell ref="D1155:D1156"/>
    <mergeCell ref="E1155:E1156"/>
    <mergeCell ref="A1146:E1146"/>
    <mergeCell ref="A1147:E1147"/>
    <mergeCell ref="A1148:E1148"/>
    <mergeCell ref="A1149:E1149"/>
    <mergeCell ref="A1150:E1150"/>
    <mergeCell ref="A1151:E1151"/>
    <mergeCell ref="A1137:A1138"/>
    <mergeCell ref="C1137:C1138"/>
    <mergeCell ref="D1137:D1138"/>
    <mergeCell ref="E1137:E1138"/>
    <mergeCell ref="A1139:A1140"/>
    <mergeCell ref="C1139:C1140"/>
    <mergeCell ref="D1139:D1140"/>
    <mergeCell ref="E1139:E1140"/>
    <mergeCell ref="A1165:A1166"/>
    <mergeCell ref="C1165:C1166"/>
    <mergeCell ref="D1165:D1166"/>
    <mergeCell ref="E1165:E1166"/>
    <mergeCell ref="A1167:A1168"/>
    <mergeCell ref="C1167:C1168"/>
    <mergeCell ref="D1167:D1168"/>
    <mergeCell ref="E1167:E1168"/>
    <mergeCell ref="A1161:A1162"/>
    <mergeCell ref="C1161:C1162"/>
    <mergeCell ref="D1161:D1162"/>
    <mergeCell ref="E1161:E1162"/>
    <mergeCell ref="A1163:A1164"/>
    <mergeCell ref="C1163:C1164"/>
    <mergeCell ref="D1163:D1164"/>
    <mergeCell ref="E1163:E1164"/>
    <mergeCell ref="A1157:A1158"/>
    <mergeCell ref="C1157:C1158"/>
    <mergeCell ref="D1157:D1158"/>
    <mergeCell ref="E1157:E1158"/>
    <mergeCell ref="A1159:A1160"/>
    <mergeCell ref="C1159:C1160"/>
    <mergeCell ref="D1159:D1160"/>
    <mergeCell ref="E1159:E1160"/>
    <mergeCell ref="A1181:E1181"/>
    <mergeCell ref="A1182:B1182"/>
    <mergeCell ref="A1183:B1183"/>
    <mergeCell ref="A1184:A1185"/>
    <mergeCell ref="C1184:C1185"/>
    <mergeCell ref="D1184:D1185"/>
    <mergeCell ref="E1184:E1185"/>
    <mergeCell ref="A1175:E1175"/>
    <mergeCell ref="A1176:E1176"/>
    <mergeCell ref="A1177:E1177"/>
    <mergeCell ref="A1178:E1178"/>
    <mergeCell ref="A1179:E1179"/>
    <mergeCell ref="A1180:E1180"/>
    <mergeCell ref="A1169:A1170"/>
    <mergeCell ref="C1169:C1170"/>
    <mergeCell ref="D1169:D1170"/>
    <mergeCell ref="E1169:E1170"/>
    <mergeCell ref="A1171:A1172"/>
    <mergeCell ref="C1171:C1172"/>
    <mergeCell ref="D1171:D1172"/>
    <mergeCell ref="E1171:E1172"/>
    <mergeCell ref="A1194:A1195"/>
    <mergeCell ref="C1194:C1195"/>
    <mergeCell ref="D1194:D1195"/>
    <mergeCell ref="E1194:E1195"/>
    <mergeCell ref="A1196:A1197"/>
    <mergeCell ref="C1196:C1197"/>
    <mergeCell ref="D1196:D1197"/>
    <mergeCell ref="E1196:E1197"/>
    <mergeCell ref="A1190:A1191"/>
    <mergeCell ref="C1190:C1191"/>
    <mergeCell ref="D1190:D1191"/>
    <mergeCell ref="E1190:E1191"/>
    <mergeCell ref="A1192:A1193"/>
    <mergeCell ref="C1192:C1193"/>
    <mergeCell ref="D1192:D1193"/>
    <mergeCell ref="E1192:E1193"/>
    <mergeCell ref="A1186:A1187"/>
    <mergeCell ref="C1186:C1187"/>
    <mergeCell ref="D1186:D1187"/>
    <mergeCell ref="E1186:E1187"/>
    <mergeCell ref="A1188:A1189"/>
    <mergeCell ref="C1188:C1189"/>
    <mergeCell ref="D1188:D1189"/>
    <mergeCell ref="E1188:E1189"/>
    <mergeCell ref="A1212:E1212"/>
    <mergeCell ref="A1213:B1213"/>
    <mergeCell ref="A1214:B1214"/>
    <mergeCell ref="A1215:A1216"/>
    <mergeCell ref="A1217:A1218"/>
    <mergeCell ref="C1217:C1218"/>
    <mergeCell ref="D1217:D1218"/>
    <mergeCell ref="E1217:E1218"/>
    <mergeCell ref="A1206:E1206"/>
    <mergeCell ref="A1207:E1207"/>
    <mergeCell ref="A1208:E1208"/>
    <mergeCell ref="A1209:E1209"/>
    <mergeCell ref="A1210:E1210"/>
    <mergeCell ref="A1211:E1211"/>
    <mergeCell ref="A1198:A1199"/>
    <mergeCell ref="C1198:C1199"/>
    <mergeCell ref="D1198:D1199"/>
    <mergeCell ref="E1198:E1199"/>
    <mergeCell ref="A1200:A1201"/>
    <mergeCell ref="C1200:C1201"/>
    <mergeCell ref="D1200:D1201"/>
    <mergeCell ref="E1200:E1201"/>
    <mergeCell ref="A1237:E1237"/>
    <mergeCell ref="A1238:E1238"/>
    <mergeCell ref="A1239:E1239"/>
    <mergeCell ref="A1240:E1240"/>
    <mergeCell ref="A1241:E1241"/>
    <mergeCell ref="A1242:B1242"/>
    <mergeCell ref="A1223:A1224"/>
    <mergeCell ref="C1223:C1224"/>
    <mergeCell ref="D1223:D1224"/>
    <mergeCell ref="E1223:E1224"/>
    <mergeCell ref="A1235:E1235"/>
    <mergeCell ref="A1236:E1236"/>
    <mergeCell ref="A1219:A1220"/>
    <mergeCell ref="C1219:C1220"/>
    <mergeCell ref="D1219:D1220"/>
    <mergeCell ref="E1219:E1220"/>
    <mergeCell ref="A1221:A1222"/>
    <mergeCell ref="C1221:C1222"/>
    <mergeCell ref="D1221:D1222"/>
    <mergeCell ref="E1221:E1222"/>
    <mergeCell ref="A1248:A1249"/>
    <mergeCell ref="C1248:C1249"/>
    <mergeCell ref="D1248:D1249"/>
    <mergeCell ref="E1248:E1249"/>
    <mergeCell ref="A1250:A1251"/>
    <mergeCell ref="C1250:C1251"/>
    <mergeCell ref="D1250:D1251"/>
    <mergeCell ref="E1250:E1251"/>
    <mergeCell ref="A1243:B1243"/>
    <mergeCell ref="A1244:A1245"/>
    <mergeCell ref="C1244:C1245"/>
    <mergeCell ref="D1244:D1245"/>
    <mergeCell ref="E1244:E1245"/>
    <mergeCell ref="A1246:A1247"/>
    <mergeCell ref="C1246:C1247"/>
    <mergeCell ref="D1246:D1247"/>
    <mergeCell ref="E1246:E1247"/>
    <mergeCell ref="A1284:A1285"/>
    <mergeCell ref="C1284:C1285"/>
    <mergeCell ref="D1284:D1285"/>
    <mergeCell ref="E1284:E1285"/>
    <mergeCell ref="A1286:A1287"/>
    <mergeCell ref="C1286:C1287"/>
    <mergeCell ref="D1286:D1287"/>
    <mergeCell ref="E1286:E1287"/>
    <mergeCell ref="A1279:E1279"/>
    <mergeCell ref="A1280:B1280"/>
    <mergeCell ref="A1281:B1281"/>
    <mergeCell ref="A1282:A1283"/>
    <mergeCell ref="C1282:C1283"/>
    <mergeCell ref="D1282:D1283"/>
    <mergeCell ref="E1282:E1283"/>
    <mergeCell ref="A1273:E1273"/>
    <mergeCell ref="A1274:E1274"/>
    <mergeCell ref="A1275:E1275"/>
    <mergeCell ref="A1276:E1276"/>
    <mergeCell ref="A1277:E1277"/>
    <mergeCell ref="A1278:E1278"/>
    <mergeCell ref="A1318:B1318"/>
    <mergeCell ref="A1319:A1320"/>
    <mergeCell ref="C1319:C1320"/>
    <mergeCell ref="D1319:D1320"/>
    <mergeCell ref="E1319:E1320"/>
    <mergeCell ref="A1321:A1322"/>
    <mergeCell ref="C1321:C1322"/>
    <mergeCell ref="D1321:D1322"/>
    <mergeCell ref="E1321:E1322"/>
    <mergeCell ref="A1312:E1312"/>
    <mergeCell ref="A1313:E1313"/>
    <mergeCell ref="A1314:E1314"/>
    <mergeCell ref="A1315:E1315"/>
    <mergeCell ref="A1316:E1316"/>
    <mergeCell ref="A1317:B1317"/>
    <mergeCell ref="A1288:A1289"/>
    <mergeCell ref="C1288:C1289"/>
    <mergeCell ref="D1288:D1289"/>
    <mergeCell ref="E1288:E1289"/>
    <mergeCell ref="A1310:E1310"/>
    <mergeCell ref="A1311:E1311"/>
    <mergeCell ref="A1353:E1353"/>
    <mergeCell ref="A1354:B1354"/>
    <mergeCell ref="A1355:B1355"/>
    <mergeCell ref="A1356:A1357"/>
    <mergeCell ref="C1356:C1357"/>
    <mergeCell ref="D1356:D1357"/>
    <mergeCell ref="E1356:E1357"/>
    <mergeCell ref="A1347:E1347"/>
    <mergeCell ref="A1348:E1348"/>
    <mergeCell ref="A1349:E1349"/>
    <mergeCell ref="A1350:E1350"/>
    <mergeCell ref="A1351:E1351"/>
    <mergeCell ref="A1352:E1352"/>
    <mergeCell ref="A1323:A1324"/>
    <mergeCell ref="C1323:C1324"/>
    <mergeCell ref="D1323:D1324"/>
    <mergeCell ref="E1323:E1324"/>
    <mergeCell ref="A1325:A1326"/>
    <mergeCell ref="C1325:C1326"/>
    <mergeCell ref="D1325:D1326"/>
    <mergeCell ref="E1325:E1326"/>
    <mergeCell ref="A1389:E1389"/>
    <mergeCell ref="A1390:E1390"/>
    <mergeCell ref="A1391:E1391"/>
    <mergeCell ref="A1392:E1392"/>
    <mergeCell ref="A1393:E1393"/>
    <mergeCell ref="A1394:B1394"/>
    <mergeCell ref="A1362:A1363"/>
    <mergeCell ref="C1362:C1363"/>
    <mergeCell ref="D1362:D1363"/>
    <mergeCell ref="E1362:E1363"/>
    <mergeCell ref="A1387:E1387"/>
    <mergeCell ref="A1388:E1388"/>
    <mergeCell ref="A1358:A1359"/>
    <mergeCell ref="C1358:C1359"/>
    <mergeCell ref="D1358:D1359"/>
    <mergeCell ref="E1358:E1359"/>
    <mergeCell ref="A1360:A1361"/>
    <mergeCell ref="C1360:C1361"/>
    <mergeCell ref="D1360:D1361"/>
    <mergeCell ref="E1360:E1361"/>
    <mergeCell ref="A1400:A1401"/>
    <mergeCell ref="C1400:C1401"/>
    <mergeCell ref="D1400:D1401"/>
    <mergeCell ref="E1400:E1401"/>
    <mergeCell ref="A1404:A1405"/>
    <mergeCell ref="C1404:C1405"/>
    <mergeCell ref="D1404:D1405"/>
    <mergeCell ref="E1404:E1405"/>
    <mergeCell ref="A1395:B1395"/>
    <mergeCell ref="A1396:A1397"/>
    <mergeCell ref="C1396:C1397"/>
    <mergeCell ref="D1396:D1397"/>
    <mergeCell ref="E1396:E1397"/>
    <mergeCell ref="A1398:A1399"/>
    <mergeCell ref="C1398:C1399"/>
    <mergeCell ref="D1398:D1399"/>
    <mergeCell ref="E1398:E1399"/>
    <mergeCell ref="A1434:A1435"/>
    <mergeCell ref="C1434:C1435"/>
    <mergeCell ref="D1434:D1435"/>
    <mergeCell ref="E1434:E1435"/>
    <mergeCell ref="A1436:A1437"/>
    <mergeCell ref="C1436:C1437"/>
    <mergeCell ref="D1436:D1437"/>
    <mergeCell ref="E1436:E1437"/>
    <mergeCell ref="A1429:E1429"/>
    <mergeCell ref="A1430:B1430"/>
    <mergeCell ref="A1431:B1431"/>
    <mergeCell ref="A1432:A1433"/>
    <mergeCell ref="C1432:C1433"/>
    <mergeCell ref="D1432:D1433"/>
    <mergeCell ref="E1432:E1433"/>
    <mergeCell ref="A1423:E1423"/>
    <mergeCell ref="A1424:E1424"/>
    <mergeCell ref="A1425:E1425"/>
    <mergeCell ref="A1426:E1426"/>
    <mergeCell ref="A1427:E1427"/>
    <mergeCell ref="A1428:E1428"/>
    <mergeCell ref="A1446:A1447"/>
    <mergeCell ref="C1446:C1447"/>
    <mergeCell ref="D1446:D1447"/>
    <mergeCell ref="E1446:E1447"/>
    <mergeCell ref="A1451:E1451"/>
    <mergeCell ref="A1452:E1452"/>
    <mergeCell ref="A1442:A1443"/>
    <mergeCell ref="C1442:C1443"/>
    <mergeCell ref="D1442:D1443"/>
    <mergeCell ref="E1442:E1443"/>
    <mergeCell ref="A1444:A1445"/>
    <mergeCell ref="C1444:C1445"/>
    <mergeCell ref="D1444:D1445"/>
    <mergeCell ref="E1444:E1445"/>
    <mergeCell ref="A1438:A1439"/>
    <mergeCell ref="C1438:C1439"/>
    <mergeCell ref="D1438:D1439"/>
    <mergeCell ref="E1438:E1439"/>
    <mergeCell ref="A1440:A1441"/>
    <mergeCell ref="C1440:C1441"/>
    <mergeCell ref="D1440:D1441"/>
    <mergeCell ref="E1440:E1441"/>
    <mergeCell ref="A1464:A1465"/>
    <mergeCell ref="C1464:C1465"/>
    <mergeCell ref="D1464:D1465"/>
    <mergeCell ref="E1464:E1465"/>
    <mergeCell ref="A1485:E1485"/>
    <mergeCell ref="A1486:E1486"/>
    <mergeCell ref="A1459:B1459"/>
    <mergeCell ref="A1460:A1461"/>
    <mergeCell ref="C1460:C1461"/>
    <mergeCell ref="D1460:D1461"/>
    <mergeCell ref="E1460:E1461"/>
    <mergeCell ref="A1462:A1463"/>
    <mergeCell ref="C1462:C1463"/>
    <mergeCell ref="D1462:D1463"/>
    <mergeCell ref="E1462:E1463"/>
    <mergeCell ref="A1453:E1453"/>
    <mergeCell ref="A1454:E1454"/>
    <mergeCell ref="A1455:E1455"/>
    <mergeCell ref="A1456:E1456"/>
    <mergeCell ref="A1457:E1457"/>
    <mergeCell ref="A1458:B1458"/>
    <mergeCell ref="A1500:A1501"/>
    <mergeCell ref="A1502:A1503"/>
    <mergeCell ref="A1504:A1505"/>
    <mergeCell ref="A1506:A1507"/>
    <mergeCell ref="C1506:C1507"/>
    <mergeCell ref="D1506:D1507"/>
    <mergeCell ref="A1493:B1493"/>
    <mergeCell ref="A1494:A1495"/>
    <mergeCell ref="C1494:C1495"/>
    <mergeCell ref="D1494:D1495"/>
    <mergeCell ref="E1494:E1495"/>
    <mergeCell ref="A1496:A1497"/>
    <mergeCell ref="C1496:C1505"/>
    <mergeCell ref="D1496:D1505"/>
    <mergeCell ref="E1496:E1505"/>
    <mergeCell ref="A1498:A1499"/>
    <mergeCell ref="A1487:E1487"/>
    <mergeCell ref="A1488:E1488"/>
    <mergeCell ref="A1489:E1489"/>
    <mergeCell ref="A1490:E1490"/>
    <mergeCell ref="A1491:E1491"/>
    <mergeCell ref="A1492:B1492"/>
    <mergeCell ref="A1531:E1531"/>
    <mergeCell ref="A1532:B1532"/>
    <mergeCell ref="A1533:B1533"/>
    <mergeCell ref="A1534:A1535"/>
    <mergeCell ref="C1534:C1535"/>
    <mergeCell ref="D1534:D1535"/>
    <mergeCell ref="E1534:E1535"/>
    <mergeCell ref="A1525:E1525"/>
    <mergeCell ref="A1526:E1526"/>
    <mergeCell ref="A1527:E1527"/>
    <mergeCell ref="A1528:E1528"/>
    <mergeCell ref="A1529:E1529"/>
    <mergeCell ref="A1530:E1530"/>
    <mergeCell ref="E1506:E1507"/>
    <mergeCell ref="A1508:A1509"/>
    <mergeCell ref="C1508:C1509"/>
    <mergeCell ref="D1508:D1509"/>
    <mergeCell ref="E1508:E1509"/>
    <mergeCell ref="A1510:A1511"/>
    <mergeCell ref="C1510:C1511"/>
    <mergeCell ref="D1510:D1511"/>
    <mergeCell ref="E1510:E1511"/>
    <mergeCell ref="A1568:E1568"/>
    <mergeCell ref="A1569:B1569"/>
    <mergeCell ref="A1570:B1570"/>
    <mergeCell ref="A1571:A1572"/>
    <mergeCell ref="C1571:C1572"/>
    <mergeCell ref="D1571:D1572"/>
    <mergeCell ref="E1571:E1572"/>
    <mergeCell ref="A1562:E1562"/>
    <mergeCell ref="A1563:E1563"/>
    <mergeCell ref="A1564:E1564"/>
    <mergeCell ref="A1565:E1565"/>
    <mergeCell ref="A1566:E1566"/>
    <mergeCell ref="A1567:E1567"/>
    <mergeCell ref="A1536:A1537"/>
    <mergeCell ref="C1536:C1537"/>
    <mergeCell ref="D1536:D1537"/>
    <mergeCell ref="E1536:E1537"/>
    <mergeCell ref="A1538:A1539"/>
    <mergeCell ref="C1538:C1539"/>
    <mergeCell ref="D1538:D1539"/>
    <mergeCell ref="E1538:E1539"/>
    <mergeCell ref="A1601:E1601"/>
    <mergeCell ref="A1602:E1602"/>
    <mergeCell ref="A1603:E1603"/>
    <mergeCell ref="A1604:E1604"/>
    <mergeCell ref="A1605:E1605"/>
    <mergeCell ref="A1606:B1606"/>
    <mergeCell ref="A1577:A1578"/>
    <mergeCell ref="C1577:C1578"/>
    <mergeCell ref="D1577:D1578"/>
    <mergeCell ref="E1577:E1578"/>
    <mergeCell ref="A1599:E1599"/>
    <mergeCell ref="A1600:E1600"/>
    <mergeCell ref="A1573:A1574"/>
    <mergeCell ref="C1573:C1574"/>
    <mergeCell ref="D1573:D1574"/>
    <mergeCell ref="E1573:E1574"/>
    <mergeCell ref="A1575:A1576"/>
    <mergeCell ref="C1575:C1576"/>
    <mergeCell ref="D1575:D1576"/>
    <mergeCell ref="E1575:E1576"/>
    <mergeCell ref="A1616:A1617"/>
    <mergeCell ref="C1616:C1617"/>
    <mergeCell ref="D1616:D1617"/>
    <mergeCell ref="E1616:E1617"/>
    <mergeCell ref="A1620:A1621"/>
    <mergeCell ref="C1620:C1621"/>
    <mergeCell ref="D1620:D1621"/>
    <mergeCell ref="E1620:E1621"/>
    <mergeCell ref="A1612:A1613"/>
    <mergeCell ref="C1612:C1613"/>
    <mergeCell ref="D1612:D1613"/>
    <mergeCell ref="E1612:E1613"/>
    <mergeCell ref="C1614:C1615"/>
    <mergeCell ref="D1614:D1615"/>
    <mergeCell ref="E1614:E1615"/>
    <mergeCell ref="A1607:B1607"/>
    <mergeCell ref="A1608:A1609"/>
    <mergeCell ref="C1608:C1609"/>
    <mergeCell ref="D1608:D1609"/>
    <mergeCell ref="E1608:E1609"/>
    <mergeCell ref="A1610:A1611"/>
    <mergeCell ref="C1610:C1611"/>
    <mergeCell ref="D1610:D1611"/>
    <mergeCell ref="E1610:E1611"/>
    <mergeCell ref="A1654:E1654"/>
    <mergeCell ref="A1655:E1655"/>
    <mergeCell ref="A1656:E1656"/>
    <mergeCell ref="A1657:E1657"/>
    <mergeCell ref="A1658:E1658"/>
    <mergeCell ref="A1659:E1659"/>
    <mergeCell ref="A1644:E1644"/>
    <mergeCell ref="A1645:B1645"/>
    <mergeCell ref="A1646:B1646"/>
    <mergeCell ref="A1647:A1648"/>
    <mergeCell ref="C1647:C1648"/>
    <mergeCell ref="D1647:D1648"/>
    <mergeCell ref="E1647:E1648"/>
    <mergeCell ref="A1638:E1638"/>
    <mergeCell ref="A1639:E1639"/>
    <mergeCell ref="A1640:E1640"/>
    <mergeCell ref="A1641:E1641"/>
    <mergeCell ref="A1642:E1642"/>
    <mergeCell ref="A1643:E1643"/>
    <mergeCell ref="A1681:E1681"/>
    <mergeCell ref="A1682:B1682"/>
    <mergeCell ref="A1683:B1683"/>
    <mergeCell ref="A1684:A1685"/>
    <mergeCell ref="C1684:C1685"/>
    <mergeCell ref="D1684:D1685"/>
    <mergeCell ref="E1684:E1685"/>
    <mergeCell ref="A1675:E1675"/>
    <mergeCell ref="A1676:E1676"/>
    <mergeCell ref="A1677:E1677"/>
    <mergeCell ref="A1678:E1678"/>
    <mergeCell ref="A1679:E1679"/>
    <mergeCell ref="A1680:E1680"/>
    <mergeCell ref="A1660:E1660"/>
    <mergeCell ref="A1661:B1661"/>
    <mergeCell ref="A1662:B1662"/>
    <mergeCell ref="A1663:A1664"/>
    <mergeCell ref="C1663:C1664"/>
    <mergeCell ref="D1663:D1664"/>
    <mergeCell ref="E1663:E1664"/>
    <mergeCell ref="A1713:E1713"/>
    <mergeCell ref="A1714:E1714"/>
    <mergeCell ref="A1715:E1715"/>
    <mergeCell ref="A1716:E1716"/>
    <mergeCell ref="A1717:E1717"/>
    <mergeCell ref="A1718:E1718"/>
    <mergeCell ref="A1698:E1698"/>
    <mergeCell ref="A1699:B1699"/>
    <mergeCell ref="A1700:B1700"/>
    <mergeCell ref="A1701:A1702"/>
    <mergeCell ref="C1701:C1702"/>
    <mergeCell ref="D1701:D1702"/>
    <mergeCell ref="E1701:E1702"/>
    <mergeCell ref="A1692:E1692"/>
    <mergeCell ref="A1693:E1693"/>
    <mergeCell ref="A1694:E1694"/>
    <mergeCell ref="A1695:E1695"/>
    <mergeCell ref="A1696:E1696"/>
    <mergeCell ref="A1697:E1697"/>
    <mergeCell ref="A1736:E1736"/>
    <mergeCell ref="A1737:B1737"/>
    <mergeCell ref="A1738:B1738"/>
    <mergeCell ref="A1739:A1740"/>
    <mergeCell ref="C1739:C1740"/>
    <mergeCell ref="D1739:D1740"/>
    <mergeCell ref="E1739:E1740"/>
    <mergeCell ref="A1730:E1730"/>
    <mergeCell ref="A1731:E1731"/>
    <mergeCell ref="A1732:E1732"/>
    <mergeCell ref="A1733:E1733"/>
    <mergeCell ref="A1734:E1734"/>
    <mergeCell ref="A1735:E1735"/>
    <mergeCell ref="A1719:E1719"/>
    <mergeCell ref="A1720:B1720"/>
    <mergeCell ref="A1721:B1721"/>
    <mergeCell ref="A1722:A1723"/>
    <mergeCell ref="C1722:C1723"/>
    <mergeCell ref="D1722:D1723"/>
    <mergeCell ref="E1722:E1723"/>
  </mergeCells>
  <pageMargins left="0.7" right="0" top="0.75" bottom="0.75" header="0.3" footer="0.3"/>
  <pageSetup paperSize="9" orientation="portrait" r:id="rId1"/>
  <headerFooter>
    <oddHeader>&amp;C&amp;"Edwardian Script ITC,Bold"&amp;14Budjet 2021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ඇස්තමේන්තු සාරාංශය</vt:lpstr>
      <vt:lpstr>2022 අයවැය</vt:lpstr>
      <vt:lpstr>2021 සත්‍ය සාරාංශය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2022-10-12T05:13:02Z</cp:lastPrinted>
  <dcterms:created xsi:type="dcterms:W3CDTF">2018-03-29T03:43:26Z</dcterms:created>
  <dcterms:modified xsi:type="dcterms:W3CDTF">2022-10-28T06:36:03Z</dcterms:modified>
</cp:coreProperties>
</file>